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harts/colors1.xml" ContentType="application/vnd.ms-office.chartcolorstyle+xml"/>
  <Override PartName="/xl/charts/style1.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385"/>
  </bookViews>
  <sheets>
    <sheet name="Reference" sheetId="2" r:id="rId1"/>
    <sheet name="Sheet1" sheetId="1" r:id="rId2"/>
  </sheets>
  <externalReferences>
    <externalReference r:id="rId3"/>
  </externalReferences>
  <definedNames>
    <definedName name="acre_to_sqft">Reference!$A$8</definedName>
    <definedName name="annual_nitrogen_fixation_lb_per_acre_year">[1]Field_Crop!$M$9</definedName>
    <definedName name="average_inflow_MGD">[1]Overview!$C$5</definedName>
    <definedName name="cf_to_gal">Reference!$A$7</definedName>
    <definedName name="cfs_to_gpm">Reference!$A$2</definedName>
    <definedName name="Crop_Annual_Nitrogen_lbs_per_ac">Reference!$I$21:$I$30</definedName>
    <definedName name="Crop_Annual_Phosphorus_lbs_per_ac">Reference!$K$21:$K$30</definedName>
    <definedName name="Crop_Fixation_Percent">Reference!$J$21:$J$30</definedName>
    <definedName name="Crop_List">Reference!$G$21:$G$30</definedName>
    <definedName name="Crop_Monthly_Nitrogen_Uptake_Percent">Reference!$L$21:$W$30</definedName>
    <definedName name="Cumulative_Volume_Stored_Year_1">[1]Storage!$D$20:$O$20</definedName>
    <definedName name="Cumulative_Volume_Stored_Year_2">[1]Storage!$Q$20:$AB$20</definedName>
    <definedName name="Days_In_Month">Reference!$C$17:$C$28</definedName>
    <definedName name="design_eff_ammonia_mg_per_L">[1]Overview!$C$12</definedName>
    <definedName name="design_eff_cadmium_mg_per_L">[1]Metals!$H$22</definedName>
    <definedName name="design_eff_copper_mg_per_L">[1]Metals!$F$22</definedName>
    <definedName name="design_eff_lead_mg_per_L">[1]Metals!$D$22</definedName>
    <definedName name="design_eff_nickel_mg_per_L">[1]Metals!$G$22</definedName>
    <definedName name="design_eff_nitrogen_mg_per_L">[1]Overview!$C$11</definedName>
    <definedName name="design_eff_zinc_mg_per_L">[1]Metals!$E$22</definedName>
    <definedName name="design_initial_storage_MG">[1]Storage!$J$7</definedName>
    <definedName name="final_storage_vol_MG">[1]Storage!$AB$20</definedName>
    <definedName name="ft_to_in">Reference!$A$4</definedName>
    <definedName name="gpm_to_gpd">Reference!$A$3</definedName>
    <definedName name="lagoon_area_acre">[1]Storage!$J$6</definedName>
    <definedName name="lbs_per_gal_to_mg_per_L">Reference!$A$11</definedName>
    <definedName name="max_perc_nitrogen_mg_per_L">[1]Overview!$C$23</definedName>
    <definedName name="MG_to_acre_in">Reference!$A$9</definedName>
    <definedName name="mile_to_ft">Reference!$A$6</definedName>
    <definedName name="Month_List">Reference!$A$17:$A$28</definedName>
    <definedName name="Month_List_Abbr">Reference!$B$17:$B$28</definedName>
    <definedName name="nearest_weather_station">[1]Overview!$C$22</definedName>
    <definedName name="Normal_Temperatures_F">Reference!$F$6:$Q$14</definedName>
    <definedName name="Pot_Evapotrans_in">Reference!$R$6:$AD$14</definedName>
    <definedName name="Precip_5_Year_in">Reference!$AQ$6:$BB$14</definedName>
    <definedName name="Precip_in">Reference!$AE$6:$AP$14</definedName>
    <definedName name="Weather_Stations_List">Reference!$E$6:$E$14</definedName>
    <definedName name="week_to_day">Reference!$A$10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3" i="2" l="1"/>
  <c r="U83" i="2"/>
  <c r="T83" i="2"/>
  <c r="V82" i="2"/>
  <c r="U82" i="2"/>
  <c r="T82" i="2"/>
  <c r="V81" i="2"/>
  <c r="U81" i="2"/>
  <c r="T81" i="2"/>
  <c r="V80" i="2"/>
  <c r="U80" i="2"/>
  <c r="T80" i="2"/>
  <c r="V79" i="2"/>
  <c r="U79" i="2"/>
  <c r="T79" i="2"/>
  <c r="V78" i="2"/>
  <c r="U78" i="2"/>
  <c r="T78" i="2"/>
  <c r="C48" i="2"/>
  <c r="C47" i="2"/>
  <c r="C46" i="2"/>
  <c r="C45" i="2"/>
  <c r="C44" i="2"/>
  <c r="C43" i="2"/>
  <c r="C42" i="2"/>
  <c r="C41" i="2"/>
  <c r="C40" i="2"/>
  <c r="C39" i="2"/>
  <c r="C38" i="2"/>
  <c r="C37" i="2"/>
  <c r="AI25" i="2"/>
  <c r="U29" i="2" s="1"/>
  <c r="AH25" i="2"/>
  <c r="T29" i="2" s="1"/>
  <c r="AE25" i="2"/>
  <c r="Q29" i="2" s="1"/>
  <c r="AD25" i="2"/>
  <c r="P29" i="2" s="1"/>
  <c r="AA25" i="2"/>
  <c r="M29" i="2" s="1"/>
  <c r="Z25" i="2"/>
  <c r="L29" i="2" s="1"/>
  <c r="Z24" i="2"/>
  <c r="AK25" i="2" s="1"/>
  <c r="A9" i="2"/>
  <c r="A6" i="2"/>
  <c r="A3" i="2"/>
  <c r="W29" i="2" l="1"/>
  <c r="W28" i="2"/>
  <c r="AB25" i="2"/>
  <c r="AF25" i="2"/>
  <c r="AJ25" i="2"/>
  <c r="M28" i="2"/>
  <c r="Q28" i="2"/>
  <c r="U28" i="2"/>
  <c r="AC25" i="2"/>
  <c r="AG25" i="2"/>
  <c r="L28" i="2"/>
  <c r="P28" i="2"/>
  <c r="T28" i="2"/>
  <c r="R29" i="2" l="1"/>
  <c r="R28" i="2"/>
  <c r="N29" i="2"/>
  <c r="N28" i="2"/>
  <c r="S29" i="2"/>
  <c r="S28" i="2"/>
  <c r="O29" i="2"/>
  <c r="O28" i="2"/>
  <c r="V29" i="2"/>
  <c r="V28" i="2"/>
</calcChain>
</file>

<file path=xl/sharedStrings.xml><?xml version="1.0" encoding="utf-8"?>
<sst xmlns="http://schemas.openxmlformats.org/spreadsheetml/2006/main" count="238" uniqueCount="136">
  <si>
    <t>Conversion Factors</t>
  </si>
  <si>
    <t>Climatological Normal Temperatures (Ta) and Thornthwaite Potential Evapotranspiration for the US Weather Service Stations in Delaware</t>
  </si>
  <si>
    <t>Climatological Normal Precipitation (P) and 5-Year Return Period Monthly Precipitation Data (P5) for the Long-Term US Weather Service Stations in Delaware</t>
  </si>
  <si>
    <t>cfs to gpm</t>
  </si>
  <si>
    <t>gpm to gpd</t>
  </si>
  <si>
    <t>ft to in</t>
  </si>
  <si>
    <r>
      <t>Ta (</t>
    </r>
    <r>
      <rPr>
        <b/>
        <sz val="11"/>
        <color theme="1"/>
        <rFont val="Calibri"/>
        <family val="2"/>
      </rPr>
      <t>°F)</t>
    </r>
  </si>
  <si>
    <t>PET (inches)</t>
  </si>
  <si>
    <t>P (inches)</t>
  </si>
  <si>
    <t>P5 (inches)</t>
  </si>
  <si>
    <t>Gravity (ft/s^2)</t>
  </si>
  <si>
    <t>Station</t>
  </si>
  <si>
    <t>January</t>
  </si>
  <si>
    <t>February</t>
  </si>
  <si>
    <t>March</t>
  </si>
  <si>
    <t>April</t>
  </si>
  <si>
    <t>May</t>
  </si>
  <si>
    <t>June</t>
  </si>
  <si>
    <t>July</t>
  </si>
  <si>
    <t>August</t>
  </si>
  <si>
    <t>September</t>
  </si>
  <si>
    <t>October</t>
  </si>
  <si>
    <t>November</t>
  </si>
  <si>
    <t>December</t>
  </si>
  <si>
    <t>Annual Total</t>
  </si>
  <si>
    <t>mile to feet</t>
  </si>
  <si>
    <t>Newark University Farm</t>
  </si>
  <si>
    <t>cf to gallon</t>
  </si>
  <si>
    <t>Wilminton WSO AP</t>
  </si>
  <si>
    <t>acre to sq ft.</t>
  </si>
  <si>
    <t>Wilminton Porter Resvr</t>
  </si>
  <si>
    <t>million gallons to acre-in</t>
  </si>
  <si>
    <t>Middletown</t>
  </si>
  <si>
    <t>week to days</t>
  </si>
  <si>
    <t>Bridgeville 4 NW</t>
  </si>
  <si>
    <t>lbs/gal to mg/L</t>
  </si>
  <si>
    <t>Dover</t>
  </si>
  <si>
    <t>Georgetown 5 SW</t>
  </si>
  <si>
    <t>Lewes</t>
  </si>
  <si>
    <t>Milford SE</t>
  </si>
  <si>
    <t>Month List</t>
  </si>
  <si>
    <t>Month List Abbreviated</t>
  </si>
  <si>
    <t>Days</t>
  </si>
  <si>
    <t>Source: DNREC Exhibit JJ, issued January 2014 and DNREC Exhibit KK, issued January 2014.</t>
  </si>
  <si>
    <t>Jan</t>
  </si>
  <si>
    <t>See Definitions section of regulations for definition of Ta and PET</t>
  </si>
  <si>
    <t>Feb</t>
  </si>
  <si>
    <t>Mar</t>
  </si>
  <si>
    <t>Monthly Percent Total Nitrogen Uptake</t>
  </si>
  <si>
    <t>Apr</t>
  </si>
  <si>
    <t>Crop</t>
  </si>
  <si>
    <t>Crop Abbreviation</t>
  </si>
  <si>
    <r>
      <t>N Removal</t>
    </r>
    <r>
      <rPr>
        <vertAlign val="superscript"/>
        <sz val="10"/>
        <rFont val="Arial"/>
        <family val="2"/>
      </rPr>
      <t>1</t>
    </r>
  </si>
  <si>
    <r>
      <t>Fixation</t>
    </r>
    <r>
      <rPr>
        <vertAlign val="superscript"/>
        <sz val="10"/>
        <rFont val="Arial"/>
        <family val="2"/>
      </rPr>
      <t>2</t>
    </r>
  </si>
  <si>
    <r>
      <t>P Removal</t>
    </r>
    <r>
      <rPr>
        <vertAlign val="superscript"/>
        <sz val="10"/>
        <rFont val="Arial"/>
        <family val="2"/>
      </rPr>
      <t>3</t>
    </r>
  </si>
  <si>
    <t>Monthly Transpiration on ground basis with irrigation for loblolly pine in South Carolina</t>
  </si>
  <si>
    <r>
      <t>Corn</t>
    </r>
    <r>
      <rPr>
        <vertAlign val="superscript"/>
        <sz val="10"/>
        <rFont val="Arial"/>
        <family val="2"/>
      </rPr>
      <t>4</t>
    </r>
  </si>
  <si>
    <t>Corn</t>
  </si>
  <si>
    <t>Samuelson, Lisa J., et. al. "Fertilization but not irrigation influences hydraulic traits in plantation-grown loblolly pine." 
Forest Ecology and Management 255.8-9 (2008).</t>
  </si>
  <si>
    <t>Jun</t>
  </si>
  <si>
    <r>
      <t>Wheat</t>
    </r>
    <r>
      <rPr>
        <vertAlign val="superscript"/>
        <sz val="10"/>
        <rFont val="Arial"/>
        <family val="2"/>
      </rPr>
      <t>5</t>
    </r>
  </si>
  <si>
    <t>Wheat</t>
  </si>
  <si>
    <t>Jul</t>
  </si>
  <si>
    <r>
      <t>Barley</t>
    </r>
    <r>
      <rPr>
        <vertAlign val="superscript"/>
        <sz val="10"/>
        <rFont val="Arial"/>
        <family val="2"/>
      </rPr>
      <t>6</t>
    </r>
  </si>
  <si>
    <t>Barley</t>
  </si>
  <si>
    <t>Aug</t>
  </si>
  <si>
    <r>
      <t>Soybean</t>
    </r>
    <r>
      <rPr>
        <vertAlign val="superscript"/>
        <sz val="10"/>
        <rFont val="Arial"/>
        <family val="2"/>
      </rPr>
      <t>7</t>
    </r>
  </si>
  <si>
    <t>Soybean</t>
  </si>
  <si>
    <t>E, I-1</t>
  </si>
  <si>
    <t>Sep</t>
  </si>
  <si>
    <r>
      <t>Cover</t>
    </r>
    <r>
      <rPr>
        <vertAlign val="superscript"/>
        <sz val="10"/>
        <rFont val="Arial"/>
        <family val="2"/>
      </rPr>
      <t>8</t>
    </r>
  </si>
  <si>
    <t>Cover</t>
  </si>
  <si>
    <t>Normalized</t>
  </si>
  <si>
    <t>Oct</t>
  </si>
  <si>
    <r>
      <t>Mixed Hardwood (Eastern)</t>
    </r>
    <r>
      <rPr>
        <vertAlign val="superscript"/>
        <sz val="10"/>
        <rFont val="Arial"/>
        <family val="2"/>
      </rPr>
      <t>9</t>
    </r>
  </si>
  <si>
    <t>MH (E)</t>
  </si>
  <si>
    <t>(January value interpolated from December-February)</t>
  </si>
  <si>
    <t>Nov</t>
  </si>
  <si>
    <r>
      <t>Mixed Hardwood (Southern)</t>
    </r>
    <r>
      <rPr>
        <vertAlign val="superscript"/>
        <sz val="10"/>
        <rFont val="Arial"/>
        <family val="2"/>
      </rPr>
      <t>9</t>
    </r>
  </si>
  <si>
    <t>MH (S)</t>
  </si>
  <si>
    <t>Dec</t>
  </si>
  <si>
    <r>
      <t>Loblolly Pine (no understory)</t>
    </r>
    <r>
      <rPr>
        <vertAlign val="superscript"/>
        <sz val="10"/>
        <rFont val="Arial"/>
        <family val="2"/>
      </rPr>
      <t>9</t>
    </r>
  </si>
  <si>
    <t>LP</t>
  </si>
  <si>
    <r>
      <t>Loblolly Pine (with understory)</t>
    </r>
    <r>
      <rPr>
        <vertAlign val="superscript"/>
        <sz val="10"/>
        <rFont val="Arial"/>
        <family val="2"/>
      </rPr>
      <t>9</t>
    </r>
  </si>
  <si>
    <t>LP (U)</t>
  </si>
  <si>
    <r>
      <t>Reed Canarygrass</t>
    </r>
    <r>
      <rPr>
        <vertAlign val="superscript"/>
        <sz val="10"/>
        <rFont val="Arial"/>
        <family val="2"/>
      </rPr>
      <t>10</t>
    </r>
  </si>
  <si>
    <t>RC</t>
  </si>
  <si>
    <t>Monthly Average Daylight Hours for Thornthwaite Potential Evapotranspiration</t>
  </si>
  <si>
    <t>1) Annual Nitrogen Removal (lbs/acre/year)</t>
  </si>
  <si>
    <r>
      <t>Latitude: 39</t>
    </r>
    <r>
      <rPr>
        <sz val="11"/>
        <color theme="1"/>
        <rFont val="Calibri"/>
        <family val="2"/>
      </rPr>
      <t>° North</t>
    </r>
  </si>
  <si>
    <r>
      <t>Duration on 15</t>
    </r>
    <r>
      <rPr>
        <vertAlign val="superscript"/>
        <sz val="11"/>
        <color theme="1"/>
        <rFont val="Calibri"/>
        <family val="2"/>
        <scheme val="minor"/>
      </rPr>
      <t>th</t>
    </r>
    <r>
      <rPr>
        <sz val="11"/>
        <color theme="1"/>
        <rFont val="Calibri"/>
        <family val="2"/>
        <scheme val="minor"/>
      </rPr>
      <t xml:space="preserve"> Day of Month</t>
    </r>
  </si>
  <si>
    <t>3) Annual Phosphorus Removal (lbs/acre/year). Crop removal for Corn, Wheat, Barley, and Soybean based on University of Delaware assumptions using yield provided by Keen Consulting.</t>
  </si>
  <si>
    <t>4) Annual removal based on University of Delaware assumption of 0.69 lbs N per bushel at 225 bushels per acre, as recommended by Keen Consulting. Monthly removal percentages are estimates provided by Keen Consulting.</t>
  </si>
  <si>
    <t>Month</t>
  </si>
  <si>
    <t>Hours / 12</t>
  </si>
  <si>
    <t>Hours</t>
  </si>
  <si>
    <t>5) Annual removal based on University of Delaware assumption of 1.05 lbs N per bushel at 85 bushels per acre, as recommended by Keen Consulting. Monthly removal percentages are estimates provided by Keen Consulting.</t>
  </si>
  <si>
    <t>6) Annual removal based on University of Delaware assumption of 0.76 lbs N per bushel at 85 bushels per acre, as recommended by Keen Consulting. Monthly removal percentages are estimates provided by Keen Consulting.</t>
  </si>
  <si>
    <t>7) Annual removal based on University of Delaware assumption of 3.44 lbs N per bushel at 55 bushels per acre, as recommended by Keen Consulting. Monthly removal percentages are estimates provided by Keen Consulting. Soybean Fixation based on recommendation from Delaware Department of Agriculture representatives agreed upon by Spray Irrigation Program Committee hosted by DNREC on 4/25/2017. See University of Delaware Cooperative Extension, "Nitrogen Managment for Soybean" (http://extension.udel.edu/factsheets/nitrogen-management-for-soybean/) and Cornell University Field Crops, "Planting Soybeans" (https://fieldcrops.cals.cornell.edu/soybeans/planting-soybeans). Note: if soybeans are planted full season as opposed to double-cropped behind a small grain, the monthly values would shift.</t>
  </si>
  <si>
    <t>8) Cover crop is not harvested, and assumed to have zero impact on the nitrogen cycle. In reality there will be some uptake of nitrogen which is later returned to the soil.</t>
  </si>
  <si>
    <t>9) Annual Nitrogen Removal based on EPA Process Design Manual, Land Treatment of Municipal Wastewater Effluents, 2006, Table 4-11. Hardwood monthly distribution based on normalizing Exhibit J-J Thornthwaite Potential Evapotranspiration for the Georgetown 5 SW station. Loblolly Pine monthly distribution based on normalizing Figure 3 (E, I-1) from Samuelson, Lisa J., et. al. "Fertilization but not irrigation influences hydraulic traits in plantation-grown loblolly pine." Forest Ecology and Management 255.8-9 (2008). Annual Phosphorus removal based on assumed above-ground phosphorus content for mature trees of 52 kg/ha, and assuming a 30-year growth cycle. (Thomas, Peter, et. al. "Ecology of Woodlands and Forests: Description, Dynamics, and Diversity." 2003. Table 8.2.)</t>
  </si>
  <si>
    <t xml:space="preserve">10) Reed Canarygrass removal value taken from the USDA Nutrient Content of Crops (using "Canarygrass-Reed, for hay"). Yield and moisture estimates based on suggested value from Delaware Department of Agriculture representative at 4/25/2017 Spray Irrigation Program Committee hosted by DNREC, assuming three harvests per year. </t>
  </si>
  <si>
    <t>Source: DNREC Exhibit II, issued January 2014.</t>
  </si>
  <si>
    <r>
      <t>DNREC allows use of 39</t>
    </r>
    <r>
      <rPr>
        <sz val="11"/>
        <color theme="1"/>
        <rFont val="Calibri"/>
        <family val="2"/>
      </rPr>
      <t>° N for all latitudes in Delaware.</t>
    </r>
  </si>
  <si>
    <t>Determination of Annual Deposition of Nitrogen in Precipitation</t>
  </si>
  <si>
    <t>Data from National Atmospheric Deposition Program National Trends Network (NTN) (http://nadp.sws.uiuc.edu/data/sites/siteDetails.aspx?net=NTN&amp;id=DE99)</t>
  </si>
  <si>
    <t>Trap Pond State Park (DE99) is the only station in Delaware, and has six years worth of data available.</t>
  </si>
  <si>
    <t>Measured values in kg/ha</t>
  </si>
  <si>
    <t>Calculated Values in lbs/acre</t>
  </si>
  <si>
    <t>Site Name</t>
  </si>
  <si>
    <t>Site ID</t>
  </si>
  <si>
    <t>Summary Period</t>
  </si>
  <si>
    <t>Year</t>
  </si>
  <si>
    <t>Ca</t>
  </si>
  <si>
    <t>Mg</t>
  </si>
  <si>
    <t>K</t>
  </si>
  <si>
    <t>Na</t>
  </si>
  <si>
    <t>NH4</t>
  </si>
  <si>
    <r>
      <t>NO</t>
    </r>
    <r>
      <rPr>
        <b/>
        <vertAlign val="subscript"/>
        <sz val="10"/>
        <rFont val="Arial"/>
        <family val="2"/>
      </rPr>
      <t>3</t>
    </r>
  </si>
  <si>
    <t>Inorganic N</t>
  </si>
  <si>
    <t>Cl</t>
  </si>
  <si>
    <r>
      <t>SO</t>
    </r>
    <r>
      <rPr>
        <b/>
        <vertAlign val="subscript"/>
        <sz val="10"/>
        <rFont val="Arial"/>
        <family val="2"/>
      </rPr>
      <t>4</t>
    </r>
  </si>
  <si>
    <t>Precip (cm)</t>
  </si>
  <si>
    <r>
      <t>NH</t>
    </r>
    <r>
      <rPr>
        <b/>
        <vertAlign val="subscript"/>
        <sz val="10"/>
        <rFont val="Arial"/>
        <family val="2"/>
      </rPr>
      <t>4</t>
    </r>
  </si>
  <si>
    <t>Trap Pond State Park</t>
  </si>
  <si>
    <t>DE99</t>
  </si>
  <si>
    <t>Annual</t>
  </si>
  <si>
    <t>The 6-year average value is 3.7 lb/acre, and the maximum is 5.2 lb/acre.</t>
  </si>
  <si>
    <t>Based on this data, using a design value of 5 lb/acre for nitrogen added via precipitation is reasonable.</t>
  </si>
  <si>
    <t xml:space="preserve">Calculation Notes: </t>
  </si>
  <si>
    <r>
      <t>The report breaks down Inorganic N into NH</t>
    </r>
    <r>
      <rPr>
        <vertAlign val="subscript"/>
        <sz val="10"/>
        <rFont val="Arial"/>
        <family val="2"/>
      </rPr>
      <t>4</t>
    </r>
    <r>
      <rPr>
        <sz val="11"/>
        <color theme="1"/>
        <rFont val="Calibri"/>
        <family val="2"/>
        <scheme val="minor"/>
      </rPr>
      <t xml:space="preserve"> and NO</t>
    </r>
    <r>
      <rPr>
        <vertAlign val="subscript"/>
        <sz val="10"/>
        <rFont val="Arial"/>
        <family val="2"/>
      </rPr>
      <t>3</t>
    </r>
    <r>
      <rPr>
        <sz val="11"/>
        <color theme="1"/>
        <rFont val="Calibri"/>
        <family val="2"/>
        <scheme val="minor"/>
      </rPr>
      <t>, and the reported deposition is based on molecular weight of the compound, rather than just the nitrogen. The value we are interested in is the Inorganic N.</t>
    </r>
  </si>
  <si>
    <t>(1 kg/ha = 0.892179 lb/acre)</t>
  </si>
  <si>
    <r>
      <t>(NO</t>
    </r>
    <r>
      <rPr>
        <vertAlign val="subscript"/>
        <sz val="10"/>
        <rFont val="Arial"/>
        <family val="2"/>
      </rPr>
      <t>3</t>
    </r>
    <r>
      <rPr>
        <sz val="11"/>
        <color theme="1"/>
        <rFont val="Calibri"/>
        <family val="2"/>
        <scheme val="minor"/>
      </rPr>
      <t xml:space="preserve"> = 22.59% Nitrogen)</t>
    </r>
  </si>
  <si>
    <r>
      <t>(NH</t>
    </r>
    <r>
      <rPr>
        <vertAlign val="subscript"/>
        <sz val="10"/>
        <rFont val="Arial"/>
        <family val="2"/>
      </rPr>
      <t>4</t>
    </r>
    <r>
      <rPr>
        <sz val="11"/>
        <color theme="1"/>
        <rFont val="Calibri"/>
        <family val="2"/>
        <scheme val="minor"/>
      </rPr>
      <t xml:space="preserve"> = 77.64% Nitrogen)</t>
    </r>
  </si>
  <si>
    <t>(Accessed on 2/27/2017)</t>
  </si>
  <si>
    <t>2) Percent Annual Nitrogen Removal supplied by fixation from soils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</si>
</sst>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
    <numFmt numFmtId="167" formatCode="0.0"/>
  </numFmts>
  <fonts count="14" x14ac:knownFonts="1">
    <font>
      <sz val="11"/>
      <color theme="1"/>
      <name val="Calibri"/>
      <family val="2"/>
      <scheme val="minor"/>
    </font>
    <font>
      <b/>
      <sz val="11"/>
      <color theme="1"/>
      <name val="Calibri"/>
      <family val="2"/>
      <scheme val="minor"/>
    </font>
    <font>
      <sz val="10"/>
      <name val="Arial"/>
      <family val="2"/>
    </font>
    <font>
      <b/>
      <sz val="11"/>
      <color theme="1"/>
      <name val="Calibri"/>
      <family val="2"/>
    </font>
    <font>
      <b/>
      <sz val="10"/>
      <name val="Arial"/>
      <family val="2"/>
    </font>
    <font>
      <vertAlign val="superscript"/>
      <sz val="10"/>
      <name val="Arial"/>
      <family val="2"/>
    </font>
    <font>
      <sz val="11"/>
      <color theme="1"/>
      <name val="Calibri"/>
      <family val="2"/>
    </font>
    <font>
      <vertAlign val="superscript"/>
      <sz val="11"/>
      <color theme="1"/>
      <name val="Calibri"/>
      <family val="2"/>
      <scheme val="minor"/>
    </font>
    <font>
      <sz val="10"/>
      <color rgb="FFFF0000"/>
      <name val="Arial"/>
      <family val="2"/>
    </font>
    <font>
      <i/>
      <sz val="10"/>
      <name val="Arial"/>
      <family val="2"/>
    </font>
    <font>
      <b/>
      <i/>
      <sz val="10"/>
      <name val="Arial"/>
      <family val="2"/>
    </font>
    <font>
      <b/>
      <vertAlign val="subscript"/>
      <sz val="10"/>
      <name val="Arial"/>
      <family val="2"/>
    </font>
    <font>
      <sz val="10"/>
      <name val="Tahoma"/>
      <family val="2"/>
    </font>
    <font>
      <vertAlign val="subscript"/>
      <sz val="10"/>
      <name val="Arial"/>
      <family val="2"/>
    </font>
  </fonts>
  <fills count="3">
    <fill>
      <patternFill patternType="none"/>
    </fill>
    <fill>
      <patternFill patternType="gray125"/>
    </fill>
    <fill>
      <patternFill patternType="solid">
        <fgColor rgb="FFFFFFFF"/>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AAAAAA"/>
      </left>
      <right style="thin">
        <color rgb="FFAAAAAA"/>
      </right>
      <top style="thin">
        <color rgb="FFAAAAAA"/>
      </top>
      <bottom style="thin">
        <color rgb="FFAAAAAA"/>
      </bottom>
      <diagonal/>
    </border>
  </borders>
  <cellStyleXfs count="2">
    <xf numFmtId="0" fontId="0" fillId="0" borderId="0"/>
    <xf numFmtId="0" fontId="2" fillId="0" borderId="0"/>
  </cellStyleXfs>
  <cellXfs count="92">
    <xf numFmtId="0" fontId="0" fillId="0" borderId="0" xfId="0"/>
    <xf numFmtId="0" fontId="2" fillId="0" borderId="0" xfId="1"/>
    <xf numFmtId="164" fontId="2" fillId="0" borderId="0" xfId="1" applyNumberFormat="1" applyAlignment="1">
      <alignment horizontal="center"/>
    </xf>
    <xf numFmtId="0" fontId="2" fillId="0" borderId="0" xfId="1" applyAlignment="1">
      <alignment horizontal="center"/>
    </xf>
    <xf numFmtId="3" fontId="2" fillId="0" borderId="0" xfId="1" applyNumberFormat="1" applyAlignment="1">
      <alignment horizontal="center"/>
    </xf>
    <xf numFmtId="4" fontId="2" fillId="0" borderId="0" xfId="1" applyNumberFormat="1" applyAlignment="1">
      <alignment horizontal="center"/>
    </xf>
    <xf numFmtId="0" fontId="2" fillId="0" borderId="4" xfId="1" applyBorder="1"/>
    <xf numFmtId="0" fontId="2" fillId="0" borderId="5" xfId="1" applyBorder="1" applyAlignment="1">
      <alignment horizontal="center"/>
    </xf>
    <xf numFmtId="0" fontId="2" fillId="0" borderId="6" xfId="1" applyBorder="1" applyAlignment="1">
      <alignment horizontal="center"/>
    </xf>
    <xf numFmtId="0" fontId="2" fillId="0" borderId="7" xfId="1" applyBorder="1" applyAlignment="1">
      <alignment horizontal="center"/>
    </xf>
    <xf numFmtId="0" fontId="2" fillId="0" borderId="8" xfId="1" applyBorder="1" applyAlignment="1">
      <alignment horizontal="left"/>
    </xf>
    <xf numFmtId="0" fontId="2" fillId="0" borderId="9" xfId="1" applyBorder="1" applyAlignment="1">
      <alignment horizontal="center"/>
    </xf>
    <xf numFmtId="0" fontId="2" fillId="0" borderId="0" xfId="1" applyBorder="1" applyAlignment="1">
      <alignment horizontal="center"/>
    </xf>
    <xf numFmtId="0" fontId="2" fillId="0" borderId="10" xfId="1" applyBorder="1" applyAlignment="1">
      <alignment horizontal="center"/>
    </xf>
    <xf numFmtId="0" fontId="2" fillId="0" borderId="1" xfId="1" applyBorder="1" applyAlignment="1">
      <alignment horizontal="center"/>
    </xf>
    <xf numFmtId="0" fontId="2" fillId="0" borderId="2" xfId="1" applyBorder="1" applyAlignment="1">
      <alignment horizontal="center"/>
    </xf>
    <xf numFmtId="0" fontId="2" fillId="0" borderId="3" xfId="1" applyBorder="1" applyAlignment="1">
      <alignment horizontal="center"/>
    </xf>
    <xf numFmtId="165" fontId="2" fillId="0" borderId="0" xfId="1" applyNumberFormat="1" applyAlignment="1">
      <alignment horizontal="center"/>
    </xf>
    <xf numFmtId="0" fontId="2" fillId="0" borderId="8" xfId="1" applyBorder="1"/>
    <xf numFmtId="0" fontId="2" fillId="0" borderId="0" xfId="1" applyFill="1" applyBorder="1" applyAlignment="1">
      <alignment horizontal="center"/>
    </xf>
    <xf numFmtId="0" fontId="2" fillId="0" borderId="11" xfId="1" applyBorder="1"/>
    <xf numFmtId="0" fontId="4" fillId="0" borderId="0" xfId="1" applyFont="1"/>
    <xf numFmtId="166" fontId="2" fillId="0" borderId="0" xfId="1" applyNumberFormat="1"/>
    <xf numFmtId="0" fontId="2" fillId="0" borderId="13" xfId="1" applyBorder="1" applyAlignment="1">
      <alignment horizontal="center"/>
    </xf>
    <xf numFmtId="0" fontId="2" fillId="0" borderId="14" xfId="1" applyBorder="1" applyAlignment="1">
      <alignment horizontal="center"/>
    </xf>
    <xf numFmtId="0" fontId="2" fillId="0" borderId="12" xfId="1" applyBorder="1" applyAlignment="1">
      <alignment horizontal="center"/>
    </xf>
    <xf numFmtId="9" fontId="2" fillId="0" borderId="0" xfId="1" applyNumberFormat="1" applyBorder="1" applyAlignment="1">
      <alignment horizontal="center"/>
    </xf>
    <xf numFmtId="166" fontId="2" fillId="0" borderId="1" xfId="1" applyNumberFormat="1" applyBorder="1" applyAlignment="1">
      <alignment horizontal="center"/>
    </xf>
    <xf numFmtId="166" fontId="2" fillId="0" borderId="2" xfId="1" applyNumberFormat="1" applyBorder="1" applyAlignment="1">
      <alignment horizontal="center"/>
    </xf>
    <xf numFmtId="166" fontId="2" fillId="0" borderId="3" xfId="1" applyNumberFormat="1" applyBorder="1" applyAlignment="1">
      <alignment horizontal="center"/>
    </xf>
    <xf numFmtId="166" fontId="2" fillId="0" borderId="9" xfId="1" applyNumberFormat="1" applyFill="1" applyBorder="1" applyAlignment="1">
      <alignment horizontal="center"/>
    </xf>
    <xf numFmtId="166" fontId="2" fillId="0" borderId="0" xfId="1" applyNumberFormat="1" applyFill="1" applyBorder="1" applyAlignment="1">
      <alignment horizontal="center"/>
    </xf>
    <xf numFmtId="166" fontId="2" fillId="0" borderId="10" xfId="1" applyNumberFormat="1" applyFill="1" applyBorder="1" applyAlignment="1">
      <alignment horizontal="center"/>
    </xf>
    <xf numFmtId="167" fontId="2" fillId="0" borderId="0" xfId="1" applyNumberFormat="1"/>
    <xf numFmtId="166" fontId="2" fillId="0" borderId="9" xfId="1" applyNumberFormat="1" applyBorder="1" applyAlignment="1">
      <alignment horizontal="center"/>
    </xf>
    <xf numFmtId="166" fontId="2" fillId="0" borderId="0" xfId="1" applyNumberFormat="1" applyBorder="1" applyAlignment="1">
      <alignment horizontal="center"/>
    </xf>
    <xf numFmtId="166" fontId="2" fillId="0" borderId="10" xfId="1" applyNumberFormat="1" applyBorder="1" applyAlignment="1">
      <alignment horizontal="center"/>
    </xf>
    <xf numFmtId="1" fontId="2" fillId="0" borderId="0" xfId="1" applyNumberFormat="1" applyAlignment="1">
      <alignment horizontal="center"/>
    </xf>
    <xf numFmtId="1" fontId="2" fillId="0" borderId="0" xfId="1" applyNumberFormat="1" applyFill="1" applyBorder="1" applyAlignment="1">
      <alignment horizontal="center"/>
    </xf>
    <xf numFmtId="166" fontId="2" fillId="0" borderId="0" xfId="1" applyNumberFormat="1" applyAlignment="1">
      <alignment horizontal="center"/>
    </xf>
    <xf numFmtId="0" fontId="2" fillId="0" borderId="6" xfId="1" applyFill="1" applyBorder="1" applyAlignment="1">
      <alignment horizontal="center"/>
    </xf>
    <xf numFmtId="9" fontId="2" fillId="0" borderId="6" xfId="1" applyNumberFormat="1" applyBorder="1" applyAlignment="1">
      <alignment horizontal="center"/>
    </xf>
    <xf numFmtId="166" fontId="2" fillId="0" borderId="5" xfId="1" applyNumberFormat="1" applyBorder="1" applyAlignment="1">
      <alignment horizontal="center"/>
    </xf>
    <xf numFmtId="166" fontId="2" fillId="0" borderId="6" xfId="1" applyNumberFormat="1" applyBorder="1" applyAlignment="1">
      <alignment horizontal="center"/>
    </xf>
    <xf numFmtId="166" fontId="2" fillId="0" borderId="7" xfId="1" applyNumberFormat="1" applyBorder="1" applyAlignment="1">
      <alignment horizontal="center"/>
    </xf>
    <xf numFmtId="2" fontId="2" fillId="0" borderId="0" xfId="1" applyNumberFormat="1"/>
    <xf numFmtId="0" fontId="2" fillId="0" borderId="0" xfId="1" applyAlignment="1"/>
    <xf numFmtId="0" fontId="2" fillId="0" borderId="0" xfId="1" applyAlignment="1">
      <alignment wrapText="1"/>
    </xf>
    <xf numFmtId="0" fontId="2" fillId="0" borderId="0" xfId="1" applyFont="1"/>
    <xf numFmtId="0" fontId="8" fillId="0" borderId="0" xfId="1" applyFont="1"/>
    <xf numFmtId="2" fontId="8" fillId="0" borderId="0" xfId="1" applyNumberFormat="1" applyFont="1"/>
    <xf numFmtId="0" fontId="9" fillId="0" borderId="0" xfId="1" applyFont="1" applyAlignment="1">
      <alignment horizontal="center"/>
    </xf>
    <xf numFmtId="0" fontId="2" fillId="0" borderId="0" xfId="1" applyNumberFormat="1" applyAlignment="1">
      <alignment wrapText="1"/>
    </xf>
    <xf numFmtId="0" fontId="4" fillId="0" borderId="0" xfId="1" applyFont="1" applyAlignment="1">
      <alignment horizontal="center" vertical="center" wrapText="1"/>
    </xf>
    <xf numFmtId="0" fontId="12" fillId="2" borderId="15" xfId="1" applyFont="1" applyFill="1" applyBorder="1" applyAlignment="1">
      <alignment horizontal="center" vertical="top" wrapText="1"/>
    </xf>
    <xf numFmtId="0" fontId="2" fillId="0" borderId="0" xfId="1" applyAlignment="1">
      <alignment horizontal="center" wrapText="1"/>
    </xf>
    <xf numFmtId="2" fontId="2" fillId="0" borderId="0" xfId="1" applyNumberFormat="1" applyAlignment="1">
      <alignment horizontal="center"/>
    </xf>
    <xf numFmtId="0" fontId="2" fillId="0" borderId="0" xfId="1" applyBorder="1"/>
    <xf numFmtId="166" fontId="2" fillId="0" borderId="0" xfId="1" applyNumberFormat="1" applyBorder="1"/>
    <xf numFmtId="2" fontId="2" fillId="0" borderId="0" xfId="1" applyNumberFormat="1" applyBorder="1"/>
    <xf numFmtId="0" fontId="2" fillId="0" borderId="0" xfId="1" applyAlignment="1">
      <alignment horizontal="center"/>
    </xf>
    <xf numFmtId="0" fontId="9" fillId="0" borderId="0" xfId="1" applyFont="1" applyAlignment="1">
      <alignment horizontal="center"/>
    </xf>
    <xf numFmtId="0" fontId="10" fillId="0" borderId="0" xfId="1" applyFont="1" applyAlignment="1">
      <alignment horizontal="center"/>
    </xf>
    <xf numFmtId="0" fontId="4" fillId="0" borderId="0" xfId="1" applyFont="1" applyAlignment="1">
      <alignment horizontal="center" vertical="center" wrapText="1"/>
    </xf>
    <xf numFmtId="0" fontId="2" fillId="0" borderId="0" xfId="1" applyFont="1" applyAlignment="1">
      <alignment horizontal="left" wrapText="1"/>
    </xf>
    <xf numFmtId="0" fontId="2" fillId="0" borderId="0" xfId="1" applyAlignment="1">
      <alignment horizontal="left" wrapText="1"/>
    </xf>
    <xf numFmtId="0" fontId="2" fillId="0" borderId="0" xfId="1" applyAlignment="1"/>
    <xf numFmtId="0" fontId="2" fillId="0" borderId="0" xfId="1" applyFont="1" applyAlignment="1">
      <alignment wrapText="1"/>
    </xf>
    <xf numFmtId="0" fontId="4" fillId="0" borderId="0" xfId="1" applyFont="1" applyAlignment="1">
      <alignment horizontal="center"/>
    </xf>
    <xf numFmtId="0" fontId="2" fillId="0" borderId="9" xfId="1" applyBorder="1" applyAlignment="1">
      <alignment horizontal="left"/>
    </xf>
    <xf numFmtId="0" fontId="2" fillId="0" borderId="0" xfId="1" applyBorder="1" applyAlignment="1">
      <alignment horizontal="left"/>
    </xf>
    <xf numFmtId="0" fontId="2" fillId="0" borderId="5" xfId="1" applyBorder="1" applyAlignment="1">
      <alignment horizontal="left"/>
    </xf>
    <xf numFmtId="0" fontId="2" fillId="0" borderId="6" xfId="1" applyBorder="1" applyAlignment="1">
      <alignment horizontal="left"/>
    </xf>
    <xf numFmtId="0" fontId="2" fillId="0" borderId="6" xfId="1" applyBorder="1" applyAlignment="1">
      <alignment horizontal="center"/>
    </xf>
    <xf numFmtId="0" fontId="4" fillId="0" borderId="0" xfId="1" applyFont="1" applyAlignment="1">
      <alignment horizontal="center" wrapText="1"/>
    </xf>
    <xf numFmtId="0" fontId="2" fillId="0" borderId="0" xfId="1" applyAlignment="1">
      <alignment horizontal="left"/>
    </xf>
    <xf numFmtId="0" fontId="4" fillId="0" borderId="0" xfId="1" applyNumberFormat="1" applyFont="1" applyAlignment="1">
      <alignment horizontal="center"/>
    </xf>
    <xf numFmtId="0" fontId="2" fillId="0" borderId="12" xfId="1" applyBorder="1" applyAlignment="1">
      <alignment horizontal="left"/>
    </xf>
    <xf numFmtId="0" fontId="2" fillId="0" borderId="13" xfId="1" applyBorder="1" applyAlignment="1">
      <alignment horizontal="left"/>
    </xf>
    <xf numFmtId="0" fontId="2" fillId="0" borderId="13" xfId="1" applyBorder="1" applyAlignment="1">
      <alignment horizontal="center"/>
    </xf>
    <xf numFmtId="0" fontId="2" fillId="0" borderId="1" xfId="1" applyBorder="1" applyAlignment="1">
      <alignment horizontal="left"/>
    </xf>
    <xf numFmtId="0" fontId="2" fillId="0" borderId="2" xfId="1" applyBorder="1" applyAlignment="1">
      <alignment horizontal="left"/>
    </xf>
    <xf numFmtId="0" fontId="2" fillId="0" borderId="2" xfId="1" applyBorder="1" applyAlignment="1">
      <alignment horizontal="center"/>
    </xf>
    <xf numFmtId="0" fontId="2" fillId="0" borderId="0" xfId="1" applyAlignment="1">
      <alignment horizontal="center" wrapText="1"/>
    </xf>
    <xf numFmtId="0" fontId="2" fillId="0" borderId="6" xfId="1" applyBorder="1" applyAlignment="1">
      <alignment horizontal="center" wrapText="1"/>
    </xf>
    <xf numFmtId="0" fontId="1" fillId="0" borderId="0" xfId="1" applyNumberFormat="1" applyFont="1" applyAlignment="1">
      <alignment horizontal="center"/>
    </xf>
    <xf numFmtId="0" fontId="1" fillId="0" borderId="0" xfId="1" applyFont="1" applyAlignment="1">
      <alignment horizontal="center"/>
    </xf>
    <xf numFmtId="0" fontId="1" fillId="0" borderId="1" xfId="1" applyFont="1" applyBorder="1" applyAlignment="1">
      <alignment horizontal="center"/>
    </xf>
    <xf numFmtId="0" fontId="1" fillId="0" borderId="2" xfId="1" applyFont="1" applyBorder="1" applyAlignment="1">
      <alignment horizontal="center"/>
    </xf>
    <xf numFmtId="0" fontId="1" fillId="0" borderId="3" xfId="1" applyFont="1" applyBorder="1" applyAlignment="1">
      <alignment horizontal="center"/>
    </xf>
    <xf numFmtId="0" fontId="1" fillId="0" borderId="2" xfId="1" applyFont="1" applyBorder="1" applyAlignment="1"/>
    <xf numFmtId="0" fontId="1" fillId="0" borderId="3" xfId="1" applyFont="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a:t>
            </a:r>
            <a:r>
              <a:rPr lang="en-US" baseline="0"/>
              <a:t> Nitrogen Removal Percentage</a:t>
            </a:r>
            <a:endParaRPr lang="en-US"/>
          </a:p>
        </c:rich>
      </c:tx>
      <c:layout/>
      <c:overlay val="0"/>
      <c:spPr>
        <a:noFill/>
        <a:ln>
          <a:noFill/>
        </a:ln>
        <a:effectLst/>
      </c:spPr>
    </c:title>
    <c:autoTitleDeleted val="0"/>
    <c:plotArea>
      <c:layout/>
      <c:barChart>
        <c:barDir val="col"/>
        <c:grouping val="clustered"/>
        <c:varyColors val="0"/>
        <c:ser>
          <c:idx val="0"/>
          <c:order val="0"/>
          <c:tx>
            <c:strRef>
              <c:f>Reference!$G$21</c:f>
              <c:strCache>
                <c:ptCount val="1"/>
                <c:pt idx="0">
                  <c:v>Corn</c:v>
                </c:pt>
              </c:strCache>
            </c:strRef>
          </c:tx>
          <c:spPr>
            <a:solidFill>
              <a:schemeClr val="accent1"/>
            </a:solidFill>
            <a:ln>
              <a:noFill/>
            </a:ln>
            <a:effectLst/>
          </c:spPr>
          <c:invertIfNegative val="0"/>
          <c:cat>
            <c:strRef>
              <c:f>Reference!$L$20:$W$20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Reference!$L$21:$W$21</c:f>
              <c:numCache>
                <c:formatCode>0.0%</c:formatCode>
                <c:ptCount val="12"/>
                <c:pt idx="0">
                  <c:v>0</c:v>
                </c:pt>
                <c:pt idx="1">
                  <c:v>0</c:v>
                </c:pt>
                <c:pt idx="2">
                  <c:v>0</c:v>
                </c:pt>
                <c:pt idx="3">
                  <c:v>0.02</c:v>
                </c:pt>
                <c:pt idx="4">
                  <c:v>0.15</c:v>
                </c:pt>
                <c:pt idx="5">
                  <c:v>0.26</c:v>
                </c:pt>
                <c:pt idx="6">
                  <c:v>0.34</c:v>
                </c:pt>
                <c:pt idx="7">
                  <c:v>0.21</c:v>
                </c:pt>
                <c:pt idx="8">
                  <c:v>0.02</c:v>
                </c:pt>
                <c:pt idx="9">
                  <c:v>0</c:v>
                </c:pt>
                <c:pt idx="10">
                  <c:v>0</c:v>
                </c:pt>
                <c:pt idx="11">
                  <c:v>0</c:v>
                </c:pt>
              </c:numCache>
            </c:numRef>
          </c:val>
        </c:ser>
        <c:ser>
          <c:idx val="1"/>
          <c:order val="1"/>
          <c:tx>
            <c:v>Wheat/Barley</c:v>
          </c:tx>
          <c:spPr>
            <a:solidFill>
              <a:schemeClr val="accent2"/>
            </a:solidFill>
            <a:ln>
              <a:noFill/>
            </a:ln>
            <a:effectLst/>
          </c:spPr>
          <c:invertIfNegative val="0"/>
          <c:cat>
            <c:strRef>
              <c:f>Reference!$L$20:$W$20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Reference!$L$22:$W$22</c:f>
              <c:numCache>
                <c:formatCode>0.0%</c:formatCode>
                <c:ptCount val="12"/>
                <c:pt idx="0">
                  <c:v>5.0000000000000001E-3</c:v>
                </c:pt>
                <c:pt idx="1">
                  <c:v>0.03</c:v>
                </c:pt>
                <c:pt idx="2">
                  <c:v>0.16</c:v>
                </c:pt>
                <c:pt idx="3">
                  <c:v>0.34</c:v>
                </c:pt>
                <c:pt idx="4">
                  <c:v>0.35</c:v>
                </c:pt>
                <c:pt idx="5">
                  <c:v>0.05</c:v>
                </c:pt>
                <c:pt idx="6">
                  <c:v>0</c:v>
                </c:pt>
                <c:pt idx="7">
                  <c:v>0</c:v>
                </c:pt>
                <c:pt idx="8">
                  <c:v>0</c:v>
                </c:pt>
                <c:pt idx="9">
                  <c:v>0.02</c:v>
                </c:pt>
                <c:pt idx="10">
                  <c:v>3.5000000000000003E-2</c:v>
                </c:pt>
                <c:pt idx="11">
                  <c:v>0.01</c:v>
                </c:pt>
              </c:numCache>
            </c:numRef>
          </c:val>
        </c:ser>
        <c:ser>
          <c:idx val="2"/>
          <c:order val="2"/>
          <c:tx>
            <c:strRef>
              <c:f>Reference!$G$24</c:f>
              <c:strCache>
                <c:ptCount val="1"/>
                <c:pt idx="0">
                  <c:v>Soybean</c:v>
                </c:pt>
              </c:strCache>
            </c:strRef>
          </c:tx>
          <c:spPr>
            <a:solidFill>
              <a:schemeClr val="accent3"/>
            </a:solidFill>
            <a:ln>
              <a:noFill/>
            </a:ln>
            <a:effectLst/>
          </c:spPr>
          <c:invertIfNegative val="0"/>
          <c:cat>
            <c:strRef>
              <c:f>Reference!$L$20:$W$20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Reference!$L$24:$W$24</c:f>
              <c:numCache>
                <c:formatCode>0.0%</c:formatCode>
                <c:ptCount val="12"/>
                <c:pt idx="0">
                  <c:v>0</c:v>
                </c:pt>
                <c:pt idx="1">
                  <c:v>0</c:v>
                </c:pt>
                <c:pt idx="2">
                  <c:v>0</c:v>
                </c:pt>
                <c:pt idx="3">
                  <c:v>0</c:v>
                </c:pt>
                <c:pt idx="4">
                  <c:v>0</c:v>
                </c:pt>
                <c:pt idx="5">
                  <c:v>0</c:v>
                </c:pt>
                <c:pt idx="6">
                  <c:v>0.2</c:v>
                </c:pt>
                <c:pt idx="7">
                  <c:v>0.4</c:v>
                </c:pt>
                <c:pt idx="8">
                  <c:v>0.3</c:v>
                </c:pt>
                <c:pt idx="9">
                  <c:v>0.1</c:v>
                </c:pt>
                <c:pt idx="10">
                  <c:v>0</c:v>
                </c:pt>
                <c:pt idx="11">
                  <c:v>0</c:v>
                </c:pt>
              </c:numCache>
            </c:numRef>
          </c:val>
        </c:ser>
        <c:ser>
          <c:idx val="3"/>
          <c:order val="3"/>
          <c:tx>
            <c:v>Mixed Hardwood/Reed Canarygrass</c:v>
          </c:tx>
          <c:spPr>
            <a:solidFill>
              <a:schemeClr val="accent4"/>
            </a:solidFill>
            <a:ln>
              <a:noFill/>
            </a:ln>
            <a:effectLst/>
          </c:spPr>
          <c:invertIfNegative val="0"/>
          <c:cat>
            <c:strRef>
              <c:f>Reference!$L$20:$W$20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Reference!$L$26:$W$26</c:f>
              <c:numCache>
                <c:formatCode>0.0%</c:formatCode>
                <c:ptCount val="12"/>
                <c:pt idx="0">
                  <c:v>2E-3</c:v>
                </c:pt>
                <c:pt idx="1">
                  <c:v>3.0000000000000001E-3</c:v>
                </c:pt>
                <c:pt idx="2">
                  <c:v>2.4E-2</c:v>
                </c:pt>
                <c:pt idx="3">
                  <c:v>6.6000000000000003E-2</c:v>
                </c:pt>
                <c:pt idx="4">
                  <c:v>0.11899999999999999</c:v>
                </c:pt>
                <c:pt idx="5">
                  <c:v>0.17299999999999999</c:v>
                </c:pt>
                <c:pt idx="6">
                  <c:v>0.19700000000000001</c:v>
                </c:pt>
                <c:pt idx="7">
                  <c:v>0.17799999999999999</c:v>
                </c:pt>
                <c:pt idx="8">
                  <c:v>0.13100000000000001</c:v>
                </c:pt>
                <c:pt idx="9">
                  <c:v>7.0000000000000007E-2</c:v>
                </c:pt>
                <c:pt idx="10">
                  <c:v>3.1E-2</c:v>
                </c:pt>
                <c:pt idx="11">
                  <c:v>6.0000000000000001E-3</c:v>
                </c:pt>
              </c:numCache>
            </c:numRef>
          </c:val>
        </c:ser>
        <c:ser>
          <c:idx val="4"/>
          <c:order val="4"/>
          <c:tx>
            <c:v>Loblolly Pine</c:v>
          </c:tx>
          <c:spPr>
            <a:solidFill>
              <a:schemeClr val="accent5"/>
            </a:solidFill>
            <a:ln>
              <a:noFill/>
            </a:ln>
            <a:effectLst/>
          </c:spPr>
          <c:invertIfNegative val="0"/>
          <c:cat>
            <c:strRef>
              <c:f>Reference!$L$20:$W$20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Reference!$L$29:$W$29</c:f>
              <c:numCache>
                <c:formatCode>0.0%</c:formatCode>
                <c:ptCount val="12"/>
                <c:pt idx="0">
                  <c:v>3.6496350364963501E-2</c:v>
                </c:pt>
                <c:pt idx="1">
                  <c:v>2.0437956204379562E-2</c:v>
                </c:pt>
                <c:pt idx="2">
                  <c:v>3.2116788321167884E-2</c:v>
                </c:pt>
                <c:pt idx="3">
                  <c:v>5.5474452554744529E-2</c:v>
                </c:pt>
                <c:pt idx="4">
                  <c:v>7.5912408759124084E-2</c:v>
                </c:pt>
                <c:pt idx="5">
                  <c:v>0.12262773722627737</c:v>
                </c:pt>
                <c:pt idx="6">
                  <c:v>0.14890510948905109</c:v>
                </c:pt>
                <c:pt idx="7">
                  <c:v>0.14890510948905109</c:v>
                </c:pt>
                <c:pt idx="8">
                  <c:v>0.13138686131386862</c:v>
                </c:pt>
                <c:pt idx="9">
                  <c:v>0.10218978102189781</c:v>
                </c:pt>
                <c:pt idx="10">
                  <c:v>7.2992700729927001E-2</c:v>
                </c:pt>
                <c:pt idx="11">
                  <c:v>5.2554744525547446E-2</c:v>
                </c:pt>
              </c:numCache>
            </c:numRef>
          </c:val>
        </c:ser>
        <c:dLbls>
          <c:showLegendKey val="0"/>
          <c:showVal val="0"/>
          <c:showCatName val="0"/>
          <c:showSerName val="0"/>
          <c:showPercent val="0"/>
          <c:showBubbleSize val="0"/>
        </c:dLbls>
        <c:gapWidth val="219"/>
        <c:overlap val="-27"/>
        <c:axId val="121363840"/>
        <c:axId val="121369728"/>
      </c:barChart>
      <c:catAx>
        <c:axId val="12136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369728"/>
        <c:crosses val="autoZero"/>
        <c:auto val="1"/>
        <c:lblAlgn val="ctr"/>
        <c:lblOffset val="100"/>
        <c:noMultiLvlLbl val="0"/>
      </c:catAx>
      <c:valAx>
        <c:axId val="121369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36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504824</xdr:colOff>
      <xdr:row>54</xdr:row>
      <xdr:rowOff>52387</xdr:rowOff>
    </xdr:from>
    <xdr:to>
      <xdr:col>19</xdr:col>
      <xdr:colOff>333374</xdr:colOff>
      <xdr:row>70</xdr:row>
      <xdr:rowOff>23812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G\_PROJECTS\DS.701%20ANSRWRF%20WASTEWATER\DS.701.105%20ANSRWRF%202017%20CONSTRUCTION%20PERMIT\Working\Design%20Development%20Report\Calculations\Active%20Spread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Water_Balance"/>
      <sheetName val="Metals"/>
      <sheetName val="Phosphorus"/>
      <sheetName val="Storage"/>
      <sheetName val="Field_Crop"/>
      <sheetName val="Field_Woods"/>
      <sheetName val="Reference"/>
    </sheetNames>
    <sheetDataSet>
      <sheetData sheetId="0">
        <row r="5">
          <cell r="C5">
            <v>1.5</v>
          </cell>
        </row>
        <row r="11">
          <cell r="C11">
            <v>30</v>
          </cell>
        </row>
        <row r="12">
          <cell r="C12">
            <v>0</v>
          </cell>
        </row>
        <row r="22">
          <cell r="C22" t="str">
            <v>Georgetown 5 SW</v>
          </cell>
        </row>
        <row r="23">
          <cell r="C23">
            <v>10</v>
          </cell>
        </row>
      </sheetData>
      <sheetData sheetId="1"/>
      <sheetData sheetId="2">
        <row r="22">
          <cell r="D22">
            <v>1E-3</v>
          </cell>
          <cell r="E22">
            <v>3.9E-2</v>
          </cell>
          <cell r="F22">
            <v>7.1999999999999998E-3</v>
          </cell>
          <cell r="G22">
            <v>7.4000000000000003E-3</v>
          </cell>
          <cell r="H22">
            <v>5.0000000000000001E-4</v>
          </cell>
        </row>
      </sheetData>
      <sheetData sheetId="3"/>
      <sheetData sheetId="4">
        <row r="6">
          <cell r="J6">
            <v>19.399999999999999</v>
          </cell>
        </row>
        <row r="7">
          <cell r="J7">
            <v>15.379252033709445</v>
          </cell>
        </row>
        <row r="20">
          <cell r="D20">
            <v>28.557440121604074</v>
          </cell>
          <cell r="E20">
            <v>42.663363119159108</v>
          </cell>
          <cell r="F20">
            <v>55.968843418362304</v>
          </cell>
          <cell r="G20">
            <v>68.964905106429924</v>
          </cell>
          <cell r="H20">
            <v>44.707148303535391</v>
          </cell>
          <cell r="I20">
            <v>4.68507080458037</v>
          </cell>
          <cell r="J20">
            <v>0</v>
          </cell>
          <cell r="K20">
            <v>0</v>
          </cell>
          <cell r="L20">
            <v>2.5760080640155283</v>
          </cell>
          <cell r="M20">
            <v>5.8004481904223111</v>
          </cell>
          <cell r="N20">
            <v>9.2940842974555373</v>
          </cell>
          <cell r="O20">
            <v>14.978596570939651</v>
          </cell>
          <cell r="Q20">
            <v>27.46765319512086</v>
          </cell>
          <cell r="R20">
            <v>37.437967165431417</v>
          </cell>
          <cell r="S20">
            <v>28.690570832458619</v>
          </cell>
          <cell r="T20">
            <v>1.3963424798713646</v>
          </cell>
          <cell r="U20">
            <v>0</v>
          </cell>
          <cell r="V20">
            <v>9.4529258910945693</v>
          </cell>
          <cell r="W20">
            <v>0</v>
          </cell>
          <cell r="X20">
            <v>0</v>
          </cell>
          <cell r="Y20">
            <v>0</v>
          </cell>
          <cell r="Z20">
            <v>0</v>
          </cell>
          <cell r="AA20">
            <v>8.3177615239871869</v>
          </cell>
          <cell r="AB20">
            <v>15.379252033709445</v>
          </cell>
        </row>
      </sheetData>
      <sheetData sheetId="5">
        <row r="9">
          <cell r="M9">
            <v>5</v>
          </cell>
        </row>
      </sheetData>
      <sheetData sheetId="6"/>
      <sheetData sheetId="7">
        <row r="20">
          <cell r="L20" t="str">
            <v>January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B95"/>
  <sheetViews>
    <sheetView tabSelected="1" workbookViewId="0">
      <selection activeCell="E33" sqref="E33"/>
    </sheetView>
  </sheetViews>
  <sheetFormatPr defaultRowHeight="12.75" x14ac:dyDescent="0.2"/>
  <cols>
    <col min="1" max="1" width="12" style="1" bestFit="1" customWidth="1"/>
    <col min="2" max="2" width="21.42578125" style="1" bestFit="1" customWidth="1"/>
    <col min="3" max="4" width="9.140625" style="1"/>
    <col min="5" max="5" width="22.85546875" style="1" customWidth="1"/>
    <col min="6" max="7" width="9.140625" style="1"/>
    <col min="8" max="8" width="9.85546875" style="1" customWidth="1"/>
    <col min="9" max="9" width="10.28515625" style="1" customWidth="1"/>
    <col min="10" max="10" width="9.140625" style="1"/>
    <col min="11" max="11" width="11.42578125" style="1" customWidth="1"/>
    <col min="12" max="15" width="9.140625" style="1"/>
    <col min="16" max="16" width="10.140625" style="1" customWidth="1"/>
    <col min="17" max="21" width="9.140625" style="1"/>
    <col min="22" max="22" width="10.28515625" style="1" customWidth="1"/>
    <col min="23" max="16384" width="9.140625" style="1"/>
  </cols>
  <sheetData>
    <row r="1" spans="1:54" ht="15" x14ac:dyDescent="0.25">
      <c r="A1" s="85" t="s">
        <v>0</v>
      </c>
      <c r="B1" s="60"/>
      <c r="E1" s="86" t="s">
        <v>1</v>
      </c>
      <c r="F1" s="86"/>
      <c r="G1" s="86"/>
      <c r="H1" s="86"/>
      <c r="I1" s="86"/>
      <c r="J1" s="86"/>
      <c r="K1" s="86"/>
      <c r="L1" s="86"/>
      <c r="M1" s="86"/>
      <c r="N1" s="86"/>
      <c r="O1" s="86"/>
      <c r="P1" s="86"/>
      <c r="Q1" s="86"/>
      <c r="R1" s="86"/>
      <c r="S1" s="86"/>
      <c r="T1" s="86"/>
      <c r="U1" s="86"/>
      <c r="V1" s="86"/>
      <c r="W1" s="86"/>
      <c r="X1" s="86"/>
      <c r="Y1" s="86"/>
      <c r="Z1" s="86"/>
      <c r="AA1" s="86"/>
      <c r="AB1" s="86"/>
      <c r="AC1" s="86"/>
      <c r="AD1" s="86"/>
      <c r="AE1" s="86" t="s">
        <v>2</v>
      </c>
      <c r="AF1" s="60"/>
      <c r="AG1" s="60"/>
      <c r="AH1" s="60"/>
      <c r="AI1" s="60"/>
      <c r="AJ1" s="60"/>
      <c r="AK1" s="60"/>
      <c r="AL1" s="60"/>
      <c r="AM1" s="60"/>
      <c r="AN1" s="60"/>
      <c r="AO1" s="60"/>
      <c r="AP1" s="60"/>
      <c r="AQ1" s="60"/>
      <c r="AR1" s="60"/>
      <c r="AS1" s="60"/>
      <c r="AT1" s="60"/>
      <c r="AU1" s="60"/>
      <c r="AV1" s="60"/>
      <c r="AW1" s="60"/>
      <c r="AX1" s="60"/>
      <c r="AY1" s="60"/>
      <c r="AZ1" s="60"/>
      <c r="BA1" s="60"/>
      <c r="BB1" s="60"/>
    </row>
    <row r="2" spans="1:54" x14ac:dyDescent="0.2">
      <c r="A2" s="2">
        <v>448.83100000000002</v>
      </c>
      <c r="B2" s="3" t="s">
        <v>3</v>
      </c>
    </row>
    <row r="3" spans="1:54" ht="13.5" thickBot="1" x14ac:dyDescent="0.25">
      <c r="A3" s="4">
        <f>(24*60)</f>
        <v>1440</v>
      </c>
      <c r="B3" s="3" t="s">
        <v>4</v>
      </c>
    </row>
    <row r="4" spans="1:54" ht="15.75" thickBot="1" x14ac:dyDescent="0.3">
      <c r="A4" s="4">
        <v>12</v>
      </c>
      <c r="B4" s="3" t="s">
        <v>5</v>
      </c>
      <c r="F4" s="87" t="s">
        <v>6</v>
      </c>
      <c r="G4" s="88"/>
      <c r="H4" s="88"/>
      <c r="I4" s="88"/>
      <c r="J4" s="88"/>
      <c r="K4" s="88"/>
      <c r="L4" s="88"/>
      <c r="M4" s="88"/>
      <c r="N4" s="88"/>
      <c r="O4" s="88"/>
      <c r="P4" s="88"/>
      <c r="Q4" s="89"/>
      <c r="R4" s="87" t="s">
        <v>7</v>
      </c>
      <c r="S4" s="90"/>
      <c r="T4" s="90"/>
      <c r="U4" s="90"/>
      <c r="V4" s="90"/>
      <c r="W4" s="90"/>
      <c r="X4" s="90"/>
      <c r="Y4" s="90"/>
      <c r="Z4" s="90"/>
      <c r="AA4" s="90"/>
      <c r="AB4" s="90"/>
      <c r="AC4" s="90"/>
      <c r="AD4" s="91"/>
      <c r="AE4" s="87" t="s">
        <v>8</v>
      </c>
      <c r="AF4" s="88"/>
      <c r="AG4" s="88"/>
      <c r="AH4" s="88"/>
      <c r="AI4" s="88"/>
      <c r="AJ4" s="88"/>
      <c r="AK4" s="88"/>
      <c r="AL4" s="88"/>
      <c r="AM4" s="88"/>
      <c r="AN4" s="88"/>
      <c r="AO4" s="88"/>
      <c r="AP4" s="89"/>
      <c r="AQ4" s="87" t="s">
        <v>9</v>
      </c>
      <c r="AR4" s="88"/>
      <c r="AS4" s="88"/>
      <c r="AT4" s="88"/>
      <c r="AU4" s="88"/>
      <c r="AV4" s="88"/>
      <c r="AW4" s="88"/>
      <c r="AX4" s="88"/>
      <c r="AY4" s="88"/>
      <c r="AZ4" s="88"/>
      <c r="BA4" s="88"/>
      <c r="BB4" s="89"/>
    </row>
    <row r="5" spans="1:54" ht="13.5" thickBot="1" x14ac:dyDescent="0.25">
      <c r="A5" s="5">
        <v>32.17</v>
      </c>
      <c r="B5" s="3" t="s">
        <v>10</v>
      </c>
      <c r="E5" s="6" t="s">
        <v>11</v>
      </c>
      <c r="F5" s="7" t="s">
        <v>12</v>
      </c>
      <c r="G5" s="8" t="s">
        <v>13</v>
      </c>
      <c r="H5" s="8" t="s">
        <v>14</v>
      </c>
      <c r="I5" s="8" t="s">
        <v>15</v>
      </c>
      <c r="J5" s="8" t="s">
        <v>16</v>
      </c>
      <c r="K5" s="8" t="s">
        <v>17</v>
      </c>
      <c r="L5" s="8" t="s">
        <v>18</v>
      </c>
      <c r="M5" s="8" t="s">
        <v>19</v>
      </c>
      <c r="N5" s="8" t="s">
        <v>20</v>
      </c>
      <c r="O5" s="8" t="s">
        <v>21</v>
      </c>
      <c r="P5" s="8" t="s">
        <v>22</v>
      </c>
      <c r="Q5" s="9" t="s">
        <v>23</v>
      </c>
      <c r="R5" s="7" t="s">
        <v>12</v>
      </c>
      <c r="S5" s="8" t="s">
        <v>13</v>
      </c>
      <c r="T5" s="8" t="s">
        <v>14</v>
      </c>
      <c r="U5" s="8" t="s">
        <v>15</v>
      </c>
      <c r="V5" s="8" t="s">
        <v>16</v>
      </c>
      <c r="W5" s="8" t="s">
        <v>17</v>
      </c>
      <c r="X5" s="8" t="s">
        <v>18</v>
      </c>
      <c r="Y5" s="8" t="s">
        <v>19</v>
      </c>
      <c r="Z5" s="8" t="s">
        <v>20</v>
      </c>
      <c r="AA5" s="8" t="s">
        <v>21</v>
      </c>
      <c r="AB5" s="8" t="s">
        <v>22</v>
      </c>
      <c r="AC5" s="8" t="s">
        <v>23</v>
      </c>
      <c r="AD5" s="9" t="s">
        <v>24</v>
      </c>
      <c r="AE5" s="7" t="s">
        <v>12</v>
      </c>
      <c r="AF5" s="8" t="s">
        <v>13</v>
      </c>
      <c r="AG5" s="8" t="s">
        <v>14</v>
      </c>
      <c r="AH5" s="8" t="s">
        <v>15</v>
      </c>
      <c r="AI5" s="8" t="s">
        <v>16</v>
      </c>
      <c r="AJ5" s="8" t="s">
        <v>17</v>
      </c>
      <c r="AK5" s="8" t="s">
        <v>18</v>
      </c>
      <c r="AL5" s="8" t="s">
        <v>19</v>
      </c>
      <c r="AM5" s="8" t="s">
        <v>20</v>
      </c>
      <c r="AN5" s="8" t="s">
        <v>21</v>
      </c>
      <c r="AO5" s="8" t="s">
        <v>22</v>
      </c>
      <c r="AP5" s="9" t="s">
        <v>23</v>
      </c>
      <c r="AQ5" s="7" t="s">
        <v>12</v>
      </c>
      <c r="AR5" s="8" t="s">
        <v>13</v>
      </c>
      <c r="AS5" s="8" t="s">
        <v>14</v>
      </c>
      <c r="AT5" s="8" t="s">
        <v>15</v>
      </c>
      <c r="AU5" s="8" t="s">
        <v>16</v>
      </c>
      <c r="AV5" s="8" t="s">
        <v>17</v>
      </c>
      <c r="AW5" s="8" t="s">
        <v>18</v>
      </c>
      <c r="AX5" s="8" t="s">
        <v>19</v>
      </c>
      <c r="AY5" s="8" t="s">
        <v>20</v>
      </c>
      <c r="AZ5" s="8" t="s">
        <v>21</v>
      </c>
      <c r="BA5" s="8" t="s">
        <v>22</v>
      </c>
      <c r="BB5" s="9" t="s">
        <v>23</v>
      </c>
    </row>
    <row r="6" spans="1:54" x14ac:dyDescent="0.2">
      <c r="A6" s="4">
        <f>5280</f>
        <v>5280</v>
      </c>
      <c r="B6" s="3" t="s">
        <v>25</v>
      </c>
      <c r="E6" s="10" t="s">
        <v>26</v>
      </c>
      <c r="F6" s="11">
        <v>31.7</v>
      </c>
      <c r="G6" s="12">
        <v>33.700000000000003</v>
      </c>
      <c r="H6" s="12">
        <v>42.1</v>
      </c>
      <c r="I6" s="12">
        <v>52.8</v>
      </c>
      <c r="J6" s="12">
        <v>62.7</v>
      </c>
      <c r="K6" s="12">
        <v>71.2</v>
      </c>
      <c r="L6" s="12">
        <v>75.7</v>
      </c>
      <c r="M6" s="12">
        <v>74.5</v>
      </c>
      <c r="N6" s="12">
        <v>67.900000000000006</v>
      </c>
      <c r="O6" s="12">
        <v>56.3</v>
      </c>
      <c r="P6" s="12">
        <v>45.8</v>
      </c>
      <c r="Q6" s="13">
        <v>35.6</v>
      </c>
      <c r="R6" s="11">
        <v>0</v>
      </c>
      <c r="S6" s="12">
        <v>0.1</v>
      </c>
      <c r="T6" s="12">
        <v>0.6</v>
      </c>
      <c r="U6" s="12">
        <v>1.8</v>
      </c>
      <c r="V6" s="12">
        <v>3.3</v>
      </c>
      <c r="W6" s="12">
        <v>4.8</v>
      </c>
      <c r="X6" s="12">
        <v>5.4</v>
      </c>
      <c r="Y6" s="12">
        <v>4.9000000000000004</v>
      </c>
      <c r="Z6" s="12">
        <v>3.5</v>
      </c>
      <c r="AA6" s="12">
        <v>1.9</v>
      </c>
      <c r="AB6" s="12">
        <v>0.8</v>
      </c>
      <c r="AC6" s="12">
        <v>0.1</v>
      </c>
      <c r="AD6" s="13">
        <v>27.2</v>
      </c>
      <c r="AE6" s="14">
        <v>2.6</v>
      </c>
      <c r="AF6" s="15">
        <v>2.8</v>
      </c>
      <c r="AG6" s="15">
        <v>3.4</v>
      </c>
      <c r="AH6" s="15">
        <v>3.6</v>
      </c>
      <c r="AI6" s="15">
        <v>3.7</v>
      </c>
      <c r="AJ6" s="15">
        <v>3.9</v>
      </c>
      <c r="AK6" s="15">
        <v>4.4000000000000004</v>
      </c>
      <c r="AL6" s="15">
        <v>4.0999999999999996</v>
      </c>
      <c r="AM6" s="15">
        <v>3.8</v>
      </c>
      <c r="AN6" s="15">
        <v>3.3</v>
      </c>
      <c r="AO6" s="15">
        <v>3.1</v>
      </c>
      <c r="AP6" s="16">
        <v>3.6</v>
      </c>
      <c r="AQ6" s="14">
        <v>4.4000000000000004</v>
      </c>
      <c r="AR6" s="15">
        <v>4</v>
      </c>
      <c r="AS6" s="15">
        <v>4.9000000000000004</v>
      </c>
      <c r="AT6" s="15">
        <v>5</v>
      </c>
      <c r="AU6" s="15">
        <v>5.2</v>
      </c>
      <c r="AV6" s="15">
        <v>5.4</v>
      </c>
      <c r="AW6" s="15">
        <v>6.4</v>
      </c>
      <c r="AX6" s="15">
        <v>6.4</v>
      </c>
      <c r="AY6" s="15">
        <v>5.5</v>
      </c>
      <c r="AZ6" s="15">
        <v>4.7</v>
      </c>
      <c r="BA6" s="15">
        <v>4.5</v>
      </c>
      <c r="BB6" s="16">
        <v>5.4</v>
      </c>
    </row>
    <row r="7" spans="1:54" x14ac:dyDescent="0.2">
      <c r="A7" s="17">
        <v>7.4805200000000003</v>
      </c>
      <c r="B7" s="3" t="s">
        <v>27</v>
      </c>
      <c r="E7" s="18" t="s">
        <v>28</v>
      </c>
      <c r="F7" s="11">
        <v>31.2</v>
      </c>
      <c r="G7" s="12">
        <v>33.200000000000003</v>
      </c>
      <c r="H7" s="12">
        <v>41.8</v>
      </c>
      <c r="I7" s="12">
        <v>52.4</v>
      </c>
      <c r="J7" s="12">
        <v>62.2</v>
      </c>
      <c r="K7" s="12">
        <v>71.2</v>
      </c>
      <c r="L7" s="12">
        <v>76</v>
      </c>
      <c r="M7" s="12">
        <v>74.8</v>
      </c>
      <c r="N7" s="12">
        <v>67.900000000000006</v>
      </c>
      <c r="O7" s="12">
        <v>56.2</v>
      </c>
      <c r="P7" s="12">
        <v>45.6</v>
      </c>
      <c r="Q7" s="13">
        <v>35.5</v>
      </c>
      <c r="R7" s="11">
        <v>0</v>
      </c>
      <c r="S7" s="12">
        <v>0</v>
      </c>
      <c r="T7" s="12">
        <v>0.6</v>
      </c>
      <c r="U7" s="12">
        <v>1.8</v>
      </c>
      <c r="V7" s="12">
        <v>3.2</v>
      </c>
      <c r="W7" s="12">
        <v>4.8</v>
      </c>
      <c r="X7" s="12">
        <v>5.5</v>
      </c>
      <c r="Y7" s="12">
        <v>5</v>
      </c>
      <c r="Z7" s="12">
        <v>3.5</v>
      </c>
      <c r="AA7" s="12">
        <v>1.9</v>
      </c>
      <c r="AB7" s="12">
        <v>0.8</v>
      </c>
      <c r="AC7" s="12">
        <v>0.1</v>
      </c>
      <c r="AD7" s="13">
        <v>27.1</v>
      </c>
      <c r="AE7" s="11">
        <v>2.9</v>
      </c>
      <c r="AF7" s="19">
        <v>3.1</v>
      </c>
      <c r="AG7" s="19">
        <v>3.7</v>
      </c>
      <c r="AH7" s="19">
        <v>3.4</v>
      </c>
      <c r="AI7" s="19">
        <v>3.6</v>
      </c>
      <c r="AJ7" s="19">
        <v>3.6</v>
      </c>
      <c r="AK7" s="19">
        <v>4</v>
      </c>
      <c r="AL7" s="19">
        <v>3.6</v>
      </c>
      <c r="AM7" s="19">
        <v>3.7</v>
      </c>
      <c r="AN7" s="19">
        <v>2.9</v>
      </c>
      <c r="AO7" s="19">
        <v>3.2</v>
      </c>
      <c r="AP7" s="13">
        <v>3.5</v>
      </c>
      <c r="AQ7" s="11">
        <v>4.3</v>
      </c>
      <c r="AR7" s="19">
        <v>4.7</v>
      </c>
      <c r="AS7" s="19">
        <v>5.0999999999999996</v>
      </c>
      <c r="AT7" s="19">
        <v>4.8</v>
      </c>
      <c r="AU7" s="19">
        <v>5.0999999999999996</v>
      </c>
      <c r="AV7" s="19">
        <v>5</v>
      </c>
      <c r="AW7" s="19">
        <v>5.7</v>
      </c>
      <c r="AX7" s="19">
        <v>5.7</v>
      </c>
      <c r="AY7" s="19">
        <v>5.6</v>
      </c>
      <c r="AZ7" s="19">
        <v>4.0999999999999996</v>
      </c>
      <c r="BA7" s="19">
        <v>4.9000000000000004</v>
      </c>
      <c r="BB7" s="13">
        <v>5.2</v>
      </c>
    </row>
    <row r="8" spans="1:54" x14ac:dyDescent="0.2">
      <c r="A8" s="4">
        <v>43560</v>
      </c>
      <c r="B8" s="3" t="s">
        <v>29</v>
      </c>
      <c r="E8" s="18" t="s">
        <v>30</v>
      </c>
      <c r="F8" s="11">
        <v>30.8</v>
      </c>
      <c r="G8" s="12">
        <v>32.6</v>
      </c>
      <c r="H8" s="12">
        <v>41</v>
      </c>
      <c r="I8" s="12">
        <v>51.8</v>
      </c>
      <c r="J8" s="12">
        <v>61.6</v>
      </c>
      <c r="K8" s="12">
        <v>70.400000000000006</v>
      </c>
      <c r="L8" s="12">
        <v>74.900000000000006</v>
      </c>
      <c r="M8" s="12">
        <v>73.7</v>
      </c>
      <c r="N8" s="12">
        <v>66.900000000000006</v>
      </c>
      <c r="O8" s="12">
        <v>55.7</v>
      </c>
      <c r="P8" s="12">
        <v>45.2</v>
      </c>
      <c r="Q8" s="13">
        <v>35.1</v>
      </c>
      <c r="R8" s="11">
        <v>0</v>
      </c>
      <c r="S8" s="12">
        <v>0</v>
      </c>
      <c r="T8" s="12">
        <v>0.6</v>
      </c>
      <c r="U8" s="12">
        <v>1.7</v>
      </c>
      <c r="V8" s="12">
        <v>3.2</v>
      </c>
      <c r="W8" s="12">
        <v>4.7</v>
      </c>
      <c r="X8" s="12">
        <v>5.3</v>
      </c>
      <c r="Y8" s="12">
        <v>4.8</v>
      </c>
      <c r="Z8" s="12">
        <v>3.4</v>
      </c>
      <c r="AA8" s="12">
        <v>1.9</v>
      </c>
      <c r="AB8" s="12">
        <v>0.8</v>
      </c>
      <c r="AC8" s="12">
        <v>0.1</v>
      </c>
      <c r="AD8" s="13">
        <v>26.5</v>
      </c>
      <c r="AE8" s="11">
        <v>3.2</v>
      </c>
      <c r="AF8" s="19">
        <v>3.2</v>
      </c>
      <c r="AG8" s="19">
        <v>4</v>
      </c>
      <c r="AH8" s="19">
        <v>4</v>
      </c>
      <c r="AI8" s="19">
        <v>3.9</v>
      </c>
      <c r="AJ8" s="19">
        <v>4.2</v>
      </c>
      <c r="AK8" s="19">
        <v>4.2</v>
      </c>
      <c r="AL8" s="19">
        <v>4.0999999999999996</v>
      </c>
      <c r="AM8" s="19">
        <v>4</v>
      </c>
      <c r="AN8" s="19">
        <v>3.4</v>
      </c>
      <c r="AO8" s="19">
        <v>3.7</v>
      </c>
      <c r="AP8" s="13">
        <v>3.8</v>
      </c>
      <c r="AQ8" s="11">
        <v>4.7</v>
      </c>
      <c r="AR8" s="19">
        <v>4.5</v>
      </c>
      <c r="AS8" s="19">
        <v>5.5</v>
      </c>
      <c r="AT8" s="19">
        <v>5.6</v>
      </c>
      <c r="AU8" s="19">
        <v>5.7</v>
      </c>
      <c r="AV8" s="19">
        <v>5.8</v>
      </c>
      <c r="AW8" s="19">
        <v>6.3</v>
      </c>
      <c r="AX8" s="19">
        <v>6.3</v>
      </c>
      <c r="AY8" s="19">
        <v>6</v>
      </c>
      <c r="AZ8" s="19">
        <v>4.7</v>
      </c>
      <c r="BA8" s="19">
        <v>5.7</v>
      </c>
      <c r="BB8" s="13">
        <v>5.8</v>
      </c>
    </row>
    <row r="9" spans="1:54" x14ac:dyDescent="0.2">
      <c r="A9" s="5">
        <f>1/((acre_to_sqft/ft_to_in)*cf_to_gal/1000000)</f>
        <v>36.826596769196776</v>
      </c>
      <c r="B9" s="3" t="s">
        <v>31</v>
      </c>
      <c r="E9" s="18" t="s">
        <v>32</v>
      </c>
      <c r="F9" s="11">
        <v>31.3</v>
      </c>
      <c r="G9" s="12">
        <v>34.4</v>
      </c>
      <c r="H9" s="12">
        <v>42.6</v>
      </c>
      <c r="I9" s="12">
        <v>53.2</v>
      </c>
      <c r="J9" s="12">
        <v>63</v>
      </c>
      <c r="K9" s="12">
        <v>72.099999999999994</v>
      </c>
      <c r="L9" s="12">
        <v>76</v>
      </c>
      <c r="M9" s="12">
        <v>74.8</v>
      </c>
      <c r="N9" s="12">
        <v>68.8</v>
      </c>
      <c r="O9" s="12">
        <v>56.9</v>
      </c>
      <c r="P9" s="12">
        <v>46.8</v>
      </c>
      <c r="Q9" s="13">
        <v>37.200000000000003</v>
      </c>
      <c r="R9" s="11">
        <v>0</v>
      </c>
      <c r="S9" s="12">
        <v>0.1</v>
      </c>
      <c r="T9" s="12">
        <v>0.6</v>
      </c>
      <c r="U9" s="12">
        <v>1.8</v>
      </c>
      <c r="V9" s="12">
        <v>3.3</v>
      </c>
      <c r="W9" s="12">
        <v>4.9000000000000004</v>
      </c>
      <c r="X9" s="12">
        <v>5.5</v>
      </c>
      <c r="Y9" s="12">
        <v>4.9000000000000004</v>
      </c>
      <c r="Z9" s="12">
        <v>3.6</v>
      </c>
      <c r="AA9" s="12">
        <v>1.9</v>
      </c>
      <c r="AB9" s="12">
        <v>0.8</v>
      </c>
      <c r="AC9" s="12">
        <v>0.2</v>
      </c>
      <c r="AD9" s="13">
        <v>27.7</v>
      </c>
      <c r="AE9" s="11">
        <v>2.8</v>
      </c>
      <c r="AF9" s="19">
        <v>2.9</v>
      </c>
      <c r="AG9" s="19">
        <v>3.5</v>
      </c>
      <c r="AH9" s="19">
        <v>3.5</v>
      </c>
      <c r="AI9" s="19">
        <v>3.4</v>
      </c>
      <c r="AJ9" s="19">
        <v>3.6</v>
      </c>
      <c r="AK9" s="19">
        <v>3.7</v>
      </c>
      <c r="AL9" s="19">
        <v>3.4</v>
      </c>
      <c r="AM9" s="19">
        <v>3.6</v>
      </c>
      <c r="AN9" s="19">
        <v>3.3</v>
      </c>
      <c r="AO9" s="19">
        <v>3.2</v>
      </c>
      <c r="AP9" s="13">
        <v>3.3</v>
      </c>
      <c r="AQ9" s="11">
        <v>4.0999999999999996</v>
      </c>
      <c r="AR9" s="19">
        <v>4.0999999999999996</v>
      </c>
      <c r="AS9" s="19">
        <v>4.9000000000000004</v>
      </c>
      <c r="AT9" s="19">
        <v>4.8</v>
      </c>
      <c r="AU9" s="19">
        <v>5</v>
      </c>
      <c r="AV9" s="19">
        <v>5.3</v>
      </c>
      <c r="AW9" s="19">
        <v>5.3</v>
      </c>
      <c r="AX9" s="19">
        <v>5.0999999999999996</v>
      </c>
      <c r="AY9" s="19">
        <v>5.5</v>
      </c>
      <c r="AZ9" s="19">
        <v>4.8</v>
      </c>
      <c r="BA9" s="19">
        <v>4.5999999999999996</v>
      </c>
      <c r="BB9" s="13">
        <v>4.9000000000000004</v>
      </c>
    </row>
    <row r="10" spans="1:54" x14ac:dyDescent="0.2">
      <c r="A10" s="4">
        <v>7</v>
      </c>
      <c r="B10" s="3" t="s">
        <v>33</v>
      </c>
      <c r="E10" s="18" t="s">
        <v>34</v>
      </c>
      <c r="F10" s="11">
        <v>34.299999999999997</v>
      </c>
      <c r="G10" s="12">
        <v>36</v>
      </c>
      <c r="H10" s="12">
        <v>43.8</v>
      </c>
      <c r="I10" s="12">
        <v>54.2</v>
      </c>
      <c r="J10" s="12">
        <v>63.7</v>
      </c>
      <c r="K10" s="12">
        <v>72</v>
      </c>
      <c r="L10" s="12">
        <v>76.2</v>
      </c>
      <c r="M10" s="12">
        <v>74.7</v>
      </c>
      <c r="N10" s="12">
        <v>68.400000000000006</v>
      </c>
      <c r="O10" s="12">
        <v>57.4</v>
      </c>
      <c r="P10" s="12">
        <v>47.5</v>
      </c>
      <c r="Q10" s="13">
        <v>38.1</v>
      </c>
      <c r="R10" s="11">
        <v>0.1</v>
      </c>
      <c r="S10" s="12">
        <v>0.1</v>
      </c>
      <c r="T10" s="12">
        <v>0.7</v>
      </c>
      <c r="U10" s="12">
        <v>1.9</v>
      </c>
      <c r="V10" s="12">
        <v>3.4</v>
      </c>
      <c r="W10" s="12">
        <v>4.8</v>
      </c>
      <c r="X10" s="12">
        <v>5.5</v>
      </c>
      <c r="Y10" s="12">
        <v>4.9000000000000004</v>
      </c>
      <c r="Z10" s="12">
        <v>3.6</v>
      </c>
      <c r="AA10" s="12">
        <v>1.9</v>
      </c>
      <c r="AB10" s="12">
        <v>0.9</v>
      </c>
      <c r="AC10" s="12">
        <v>0.2</v>
      </c>
      <c r="AD10" s="13">
        <v>28</v>
      </c>
      <c r="AE10" s="11">
        <v>3.4</v>
      </c>
      <c r="AF10" s="19">
        <v>3.3</v>
      </c>
      <c r="AG10" s="19">
        <v>3.8</v>
      </c>
      <c r="AH10" s="19">
        <v>3.3</v>
      </c>
      <c r="AI10" s="19">
        <v>3.6</v>
      </c>
      <c r="AJ10" s="19">
        <v>3.7</v>
      </c>
      <c r="AK10" s="19">
        <v>4.0999999999999996</v>
      </c>
      <c r="AL10" s="19">
        <v>4.7</v>
      </c>
      <c r="AM10" s="19">
        <v>3.7</v>
      </c>
      <c r="AN10" s="19">
        <v>3.3</v>
      </c>
      <c r="AO10" s="19">
        <v>3.1</v>
      </c>
      <c r="AP10" s="13">
        <v>3.6</v>
      </c>
      <c r="AQ10" s="11">
        <v>4.7</v>
      </c>
      <c r="AR10" s="19">
        <v>4.5</v>
      </c>
      <c r="AS10" s="19">
        <v>5.2</v>
      </c>
      <c r="AT10" s="19">
        <v>4.5</v>
      </c>
      <c r="AU10" s="19">
        <v>5.2</v>
      </c>
      <c r="AV10" s="19">
        <v>5.2</v>
      </c>
      <c r="AW10" s="19">
        <v>6.4</v>
      </c>
      <c r="AX10" s="19">
        <v>8</v>
      </c>
      <c r="AY10" s="19">
        <v>5.3</v>
      </c>
      <c r="AZ10" s="19">
        <v>5.0999999999999996</v>
      </c>
      <c r="BA10" s="19">
        <v>4.5</v>
      </c>
      <c r="BB10" s="13">
        <v>5.4</v>
      </c>
    </row>
    <row r="11" spans="1:54" x14ac:dyDescent="0.2">
      <c r="A11" s="4">
        <v>119826</v>
      </c>
      <c r="B11" s="3" t="s">
        <v>35</v>
      </c>
      <c r="E11" s="18" t="s">
        <v>36</v>
      </c>
      <c r="F11" s="11">
        <v>34.299999999999997</v>
      </c>
      <c r="G11" s="12">
        <v>36.299999999999997</v>
      </c>
      <c r="H11" s="12">
        <v>44.2</v>
      </c>
      <c r="I11" s="12">
        <v>54.7</v>
      </c>
      <c r="J11" s="12">
        <v>64.2</v>
      </c>
      <c r="K11" s="12">
        <v>72.7</v>
      </c>
      <c r="L11" s="12">
        <v>77</v>
      </c>
      <c r="M11" s="12">
        <v>75.7</v>
      </c>
      <c r="N11" s="12">
        <v>73</v>
      </c>
      <c r="O11" s="12">
        <v>58.6</v>
      </c>
      <c r="P11" s="12">
        <v>48.2</v>
      </c>
      <c r="Q11" s="13">
        <v>38.5</v>
      </c>
      <c r="R11" s="11">
        <v>0.1</v>
      </c>
      <c r="S11" s="12">
        <v>0.1</v>
      </c>
      <c r="T11" s="12">
        <v>0.7</v>
      </c>
      <c r="U11" s="12">
        <v>1.9</v>
      </c>
      <c r="V11" s="12">
        <v>3.4</v>
      </c>
      <c r="W11" s="12">
        <v>4.9000000000000004</v>
      </c>
      <c r="X11" s="12">
        <v>5.6</v>
      </c>
      <c r="Y11" s="12">
        <v>5.0999999999999996</v>
      </c>
      <c r="Z11" s="12">
        <v>4.2</v>
      </c>
      <c r="AA11" s="12">
        <v>2</v>
      </c>
      <c r="AB11" s="12">
        <v>0.9</v>
      </c>
      <c r="AC11" s="12">
        <v>0.2</v>
      </c>
      <c r="AD11" s="13">
        <v>29</v>
      </c>
      <c r="AE11" s="11">
        <v>3.1</v>
      </c>
      <c r="AF11" s="19">
        <v>3</v>
      </c>
      <c r="AG11" s="19">
        <v>3.7</v>
      </c>
      <c r="AH11" s="19">
        <v>3.4</v>
      </c>
      <c r="AI11" s="19">
        <v>3.6</v>
      </c>
      <c r="AJ11" s="19">
        <v>3.7</v>
      </c>
      <c r="AK11" s="19">
        <v>4.4000000000000004</v>
      </c>
      <c r="AL11" s="19">
        <v>4.5</v>
      </c>
      <c r="AM11" s="19">
        <v>4.5</v>
      </c>
      <c r="AN11" s="19">
        <v>3.4</v>
      </c>
      <c r="AO11" s="19">
        <v>3.3</v>
      </c>
      <c r="AP11" s="13">
        <v>3.5</v>
      </c>
      <c r="AQ11" s="11">
        <v>4.5999999999999996</v>
      </c>
      <c r="AR11" s="19">
        <v>4.3</v>
      </c>
      <c r="AS11" s="19">
        <v>5.3</v>
      </c>
      <c r="AT11" s="19">
        <v>4.9000000000000004</v>
      </c>
      <c r="AU11" s="19">
        <v>5.2</v>
      </c>
      <c r="AV11" s="19">
        <v>5.2</v>
      </c>
      <c r="AW11" s="19">
        <v>7</v>
      </c>
      <c r="AX11" s="19">
        <v>7.4</v>
      </c>
      <c r="AY11" s="19">
        <v>6.8</v>
      </c>
      <c r="AZ11" s="19">
        <v>5</v>
      </c>
      <c r="BA11" s="19">
        <v>4.9000000000000004</v>
      </c>
      <c r="BB11" s="13">
        <v>5.2</v>
      </c>
    </row>
    <row r="12" spans="1:54" x14ac:dyDescent="0.2">
      <c r="E12" s="18" t="s">
        <v>37</v>
      </c>
      <c r="F12" s="11">
        <v>34.200000000000003</v>
      </c>
      <c r="G12" s="12">
        <v>35.799999999999997</v>
      </c>
      <c r="H12" s="12">
        <v>43.5</v>
      </c>
      <c r="I12" s="12">
        <v>53.6</v>
      </c>
      <c r="J12" s="12">
        <v>63.1</v>
      </c>
      <c r="K12" s="12">
        <v>71.5</v>
      </c>
      <c r="L12" s="12">
        <v>76.099999999999994</v>
      </c>
      <c r="M12" s="12">
        <v>74.900000000000006</v>
      </c>
      <c r="N12" s="12">
        <v>68.400000000000006</v>
      </c>
      <c r="O12" s="12">
        <v>57</v>
      </c>
      <c r="P12" s="12">
        <v>47.2</v>
      </c>
      <c r="Q12" s="13">
        <v>37.799999999999997</v>
      </c>
      <c r="R12" s="11">
        <v>0.1</v>
      </c>
      <c r="S12" s="12">
        <v>0.1</v>
      </c>
      <c r="T12" s="12">
        <v>0.7</v>
      </c>
      <c r="U12" s="12">
        <v>1.8</v>
      </c>
      <c r="V12" s="12">
        <v>3.3</v>
      </c>
      <c r="W12" s="12">
        <v>4.8</v>
      </c>
      <c r="X12" s="12">
        <v>5.5</v>
      </c>
      <c r="Y12" s="12">
        <v>4.9000000000000004</v>
      </c>
      <c r="Z12" s="12">
        <v>3.6</v>
      </c>
      <c r="AA12" s="12">
        <v>1.9</v>
      </c>
      <c r="AB12" s="12">
        <v>0.9</v>
      </c>
      <c r="AC12" s="12">
        <v>0.2</v>
      </c>
      <c r="AD12" s="13">
        <v>27.7</v>
      </c>
      <c r="AE12" s="11">
        <v>3.3</v>
      </c>
      <c r="AF12" s="19">
        <v>3.2</v>
      </c>
      <c r="AG12" s="19">
        <v>4.0999999999999996</v>
      </c>
      <c r="AH12" s="19">
        <v>3.2</v>
      </c>
      <c r="AI12" s="19">
        <v>3.4</v>
      </c>
      <c r="AJ12" s="19">
        <v>3.6</v>
      </c>
      <c r="AK12" s="19">
        <v>3.9</v>
      </c>
      <c r="AL12" s="19">
        <v>5.3</v>
      </c>
      <c r="AM12" s="19">
        <v>3.6</v>
      </c>
      <c r="AN12" s="19">
        <v>3.5</v>
      </c>
      <c r="AO12" s="19">
        <v>3.1</v>
      </c>
      <c r="AP12" s="13">
        <v>3.6</v>
      </c>
      <c r="AQ12" s="11">
        <v>4.7</v>
      </c>
      <c r="AR12" s="19">
        <v>4.4000000000000004</v>
      </c>
      <c r="AS12" s="19">
        <v>5.6</v>
      </c>
      <c r="AT12" s="19">
        <v>4.5</v>
      </c>
      <c r="AU12" s="19">
        <v>5</v>
      </c>
      <c r="AV12" s="19">
        <v>5.0999999999999996</v>
      </c>
      <c r="AW12" s="19">
        <v>6.3</v>
      </c>
      <c r="AX12" s="19">
        <v>8.1999999999999993</v>
      </c>
      <c r="AY12" s="19">
        <v>5.2</v>
      </c>
      <c r="AZ12" s="19">
        <v>5.4</v>
      </c>
      <c r="BA12" s="19">
        <v>4.5999999999999996</v>
      </c>
      <c r="BB12" s="13">
        <v>5.2</v>
      </c>
    </row>
    <row r="13" spans="1:54" x14ac:dyDescent="0.2">
      <c r="E13" s="18" t="s">
        <v>38</v>
      </c>
      <c r="F13" s="11">
        <v>34.6</v>
      </c>
      <c r="G13" s="12">
        <v>36.1</v>
      </c>
      <c r="H13" s="12">
        <v>43.3</v>
      </c>
      <c r="I13" s="12">
        <v>53.1</v>
      </c>
      <c r="J13" s="12">
        <v>62.1</v>
      </c>
      <c r="K13" s="12">
        <v>70.7</v>
      </c>
      <c r="L13" s="12">
        <v>75.2</v>
      </c>
      <c r="M13" s="12">
        <v>74.3</v>
      </c>
      <c r="N13" s="12">
        <v>68.400000000000006</v>
      </c>
      <c r="O13" s="12">
        <v>57.5</v>
      </c>
      <c r="P13" s="12">
        <v>48</v>
      </c>
      <c r="Q13" s="13">
        <v>38.5</v>
      </c>
      <c r="R13" s="11">
        <v>0.1</v>
      </c>
      <c r="S13" s="12">
        <v>0.2</v>
      </c>
      <c r="T13" s="12">
        <v>0.7</v>
      </c>
      <c r="U13" s="12">
        <v>1.8</v>
      </c>
      <c r="V13" s="12">
        <v>3.2</v>
      </c>
      <c r="W13" s="12">
        <v>4.5999999999999996</v>
      </c>
      <c r="X13" s="12">
        <v>5.3</v>
      </c>
      <c r="Y13" s="12">
        <v>4.8</v>
      </c>
      <c r="Z13" s="12">
        <v>3.6</v>
      </c>
      <c r="AA13" s="12">
        <v>2</v>
      </c>
      <c r="AB13" s="12">
        <v>0.9</v>
      </c>
      <c r="AC13" s="12">
        <v>0.3</v>
      </c>
      <c r="AD13" s="13">
        <v>27.5</v>
      </c>
      <c r="AE13" s="11">
        <v>3.4</v>
      </c>
      <c r="AF13" s="19">
        <v>3.4</v>
      </c>
      <c r="AG13" s="19">
        <v>4.2</v>
      </c>
      <c r="AH13" s="19">
        <v>3.6</v>
      </c>
      <c r="AI13" s="19">
        <v>3.7</v>
      </c>
      <c r="AJ13" s="19">
        <v>3.7</v>
      </c>
      <c r="AK13" s="19">
        <v>4.2</v>
      </c>
      <c r="AL13" s="19">
        <v>5.3</v>
      </c>
      <c r="AM13" s="19">
        <v>3.3</v>
      </c>
      <c r="AN13" s="19">
        <v>3.4</v>
      </c>
      <c r="AO13" s="19">
        <v>3.4</v>
      </c>
      <c r="AP13" s="13">
        <v>3.8</v>
      </c>
      <c r="AQ13" s="11">
        <v>4.8</v>
      </c>
      <c r="AR13" s="19">
        <v>4.7</v>
      </c>
      <c r="AS13" s="19">
        <v>5.7</v>
      </c>
      <c r="AT13" s="19">
        <v>5.0999999999999996</v>
      </c>
      <c r="AU13" s="19">
        <v>5.4</v>
      </c>
      <c r="AV13" s="19">
        <v>5.2</v>
      </c>
      <c r="AW13" s="19">
        <v>6.3</v>
      </c>
      <c r="AX13" s="19">
        <v>8.1999999999999993</v>
      </c>
      <c r="AY13" s="19">
        <v>4.8</v>
      </c>
      <c r="AZ13" s="19">
        <v>5</v>
      </c>
      <c r="BA13" s="19">
        <v>4.9000000000000004</v>
      </c>
      <c r="BB13" s="13">
        <v>5.4</v>
      </c>
    </row>
    <row r="14" spans="1:54" ht="13.5" thickBot="1" x14ac:dyDescent="0.25">
      <c r="E14" s="20" t="s">
        <v>39</v>
      </c>
      <c r="F14" s="7">
        <v>34.299999999999997</v>
      </c>
      <c r="G14" s="8">
        <v>35.799999999999997</v>
      </c>
      <c r="H14" s="8">
        <v>44.3</v>
      </c>
      <c r="I14" s="8">
        <v>54.4</v>
      </c>
      <c r="J14" s="8">
        <v>63.9</v>
      </c>
      <c r="K14" s="8">
        <v>72</v>
      </c>
      <c r="L14" s="8">
        <v>76.5</v>
      </c>
      <c r="M14" s="8">
        <v>75.2</v>
      </c>
      <c r="N14" s="8">
        <v>68.8</v>
      </c>
      <c r="O14" s="8">
        <v>57.7</v>
      </c>
      <c r="P14" s="8">
        <v>47.6</v>
      </c>
      <c r="Q14" s="9">
        <v>37.9</v>
      </c>
      <c r="R14" s="7">
        <v>0.1</v>
      </c>
      <c r="S14" s="8">
        <v>0.1</v>
      </c>
      <c r="T14" s="8">
        <v>0.7</v>
      </c>
      <c r="U14" s="8">
        <v>1.9</v>
      </c>
      <c r="V14" s="8">
        <v>3.4</v>
      </c>
      <c r="W14" s="8">
        <v>4.8</v>
      </c>
      <c r="X14" s="8">
        <v>5.5</v>
      </c>
      <c r="Y14" s="8">
        <v>5</v>
      </c>
      <c r="Z14" s="8">
        <v>3.6</v>
      </c>
      <c r="AA14" s="8">
        <v>2</v>
      </c>
      <c r="AB14" s="8">
        <v>0.9</v>
      </c>
      <c r="AC14" s="8">
        <v>0.2</v>
      </c>
      <c r="AD14" s="9">
        <v>28.2</v>
      </c>
      <c r="AE14" s="7">
        <v>3.3</v>
      </c>
      <c r="AF14" s="8">
        <v>3.3</v>
      </c>
      <c r="AG14" s="8">
        <v>4</v>
      </c>
      <c r="AH14" s="8">
        <v>3.4</v>
      </c>
      <c r="AI14" s="8">
        <v>3.7</v>
      </c>
      <c r="AJ14" s="8">
        <v>3.7</v>
      </c>
      <c r="AK14" s="8">
        <v>4.0999999999999996</v>
      </c>
      <c r="AL14" s="8">
        <v>4.4000000000000004</v>
      </c>
      <c r="AM14" s="8">
        <v>3.9</v>
      </c>
      <c r="AN14" s="8">
        <v>3.4</v>
      </c>
      <c r="AO14" s="8">
        <v>3.6</v>
      </c>
      <c r="AP14" s="9">
        <v>3.7</v>
      </c>
      <c r="AQ14" s="7">
        <v>4.7</v>
      </c>
      <c r="AR14" s="8">
        <v>4.5999999999999996</v>
      </c>
      <c r="AS14" s="8">
        <v>5.5</v>
      </c>
      <c r="AT14" s="8">
        <v>4.8</v>
      </c>
      <c r="AU14" s="8">
        <v>5.2</v>
      </c>
      <c r="AV14" s="8">
        <v>5.0999999999999996</v>
      </c>
      <c r="AW14" s="8">
        <v>6.6</v>
      </c>
      <c r="AX14" s="8">
        <v>7.1</v>
      </c>
      <c r="AY14" s="8">
        <v>5.5</v>
      </c>
      <c r="AZ14" s="8">
        <v>5.0999999999999996</v>
      </c>
      <c r="BA14" s="8">
        <v>4.8</v>
      </c>
      <c r="BB14" s="9">
        <v>5.4</v>
      </c>
    </row>
    <row r="16" spans="1:54" x14ac:dyDescent="0.2">
      <c r="A16" s="21" t="s">
        <v>40</v>
      </c>
      <c r="B16" s="21" t="s">
        <v>41</v>
      </c>
      <c r="C16" s="21" t="s">
        <v>42</v>
      </c>
      <c r="E16" s="1" t="s">
        <v>43</v>
      </c>
      <c r="R16" s="22"/>
      <c r="S16" s="22"/>
      <c r="T16" s="22"/>
      <c r="U16" s="22"/>
      <c r="V16" s="22"/>
      <c r="W16" s="22"/>
      <c r="X16" s="22"/>
      <c r="Y16" s="22"/>
      <c r="Z16" s="22"/>
      <c r="AA16" s="22"/>
      <c r="AB16" s="22"/>
      <c r="AC16" s="22"/>
      <c r="AE16" s="22"/>
      <c r="AF16" s="22"/>
      <c r="AG16" s="22"/>
      <c r="AH16" s="22"/>
      <c r="AI16" s="22"/>
      <c r="AJ16" s="22"/>
      <c r="AK16" s="22"/>
      <c r="AL16" s="22"/>
      <c r="AM16" s="22"/>
      <c r="AN16" s="22"/>
      <c r="AO16" s="22"/>
      <c r="AP16" s="22"/>
    </row>
    <row r="17" spans="1:37" x14ac:dyDescent="0.2">
      <c r="A17" s="1" t="s">
        <v>12</v>
      </c>
      <c r="B17" s="1" t="s">
        <v>44</v>
      </c>
      <c r="C17" s="1">
        <v>31</v>
      </c>
      <c r="E17" s="1" t="s">
        <v>45</v>
      </c>
      <c r="R17" s="22"/>
      <c r="S17" s="22"/>
      <c r="T17" s="22"/>
      <c r="U17" s="22"/>
      <c r="V17" s="22"/>
      <c r="W17" s="22"/>
      <c r="X17" s="22"/>
      <c r="Y17" s="22"/>
      <c r="Z17" s="22"/>
      <c r="AA17" s="22"/>
      <c r="AB17" s="22"/>
      <c r="AC17" s="22"/>
      <c r="AD17" s="22"/>
    </row>
    <row r="18" spans="1:37" ht="13.5" customHeight="1" x14ac:dyDescent="0.2">
      <c r="A18" s="1" t="s">
        <v>13</v>
      </c>
      <c r="B18" s="1" t="s">
        <v>46</v>
      </c>
      <c r="C18" s="1">
        <v>28</v>
      </c>
    </row>
    <row r="19" spans="1:37" ht="13.5" customHeight="1" thickBot="1" x14ac:dyDescent="0.25">
      <c r="A19" s="1" t="s">
        <v>14</v>
      </c>
      <c r="B19" s="1" t="s">
        <v>47</v>
      </c>
      <c r="C19" s="1">
        <v>31</v>
      </c>
      <c r="L19" s="76" t="s">
        <v>48</v>
      </c>
      <c r="M19" s="76"/>
      <c r="N19" s="76"/>
      <c r="O19" s="76"/>
      <c r="P19" s="76"/>
      <c r="Q19" s="76"/>
      <c r="R19" s="76"/>
      <c r="S19" s="76"/>
      <c r="T19" s="76"/>
      <c r="U19" s="76"/>
      <c r="V19" s="76"/>
      <c r="W19" s="76"/>
    </row>
    <row r="20" spans="1:37" ht="15" thickBot="1" x14ac:dyDescent="0.25">
      <c r="A20" s="1" t="s">
        <v>15</v>
      </c>
      <c r="B20" s="1" t="s">
        <v>49</v>
      </c>
      <c r="C20" s="1">
        <v>30</v>
      </c>
      <c r="E20" s="77" t="s">
        <v>50</v>
      </c>
      <c r="F20" s="78"/>
      <c r="G20" s="79" t="s">
        <v>51</v>
      </c>
      <c r="H20" s="79"/>
      <c r="I20" s="23" t="s">
        <v>52</v>
      </c>
      <c r="J20" s="23" t="s">
        <v>53</v>
      </c>
      <c r="K20" s="24" t="s">
        <v>54</v>
      </c>
      <c r="L20" s="25" t="s">
        <v>12</v>
      </c>
      <c r="M20" s="23" t="s">
        <v>13</v>
      </c>
      <c r="N20" s="23" t="s">
        <v>14</v>
      </c>
      <c r="O20" s="23" t="s">
        <v>15</v>
      </c>
      <c r="P20" s="23" t="s">
        <v>16</v>
      </c>
      <c r="Q20" s="23" t="s">
        <v>17</v>
      </c>
      <c r="R20" s="23" t="s">
        <v>18</v>
      </c>
      <c r="S20" s="23" t="s">
        <v>19</v>
      </c>
      <c r="T20" s="23" t="s">
        <v>20</v>
      </c>
      <c r="U20" s="23" t="s">
        <v>21</v>
      </c>
      <c r="V20" s="23" t="s">
        <v>22</v>
      </c>
      <c r="W20" s="24" t="s">
        <v>23</v>
      </c>
      <c r="Z20" s="60" t="s">
        <v>55</v>
      </c>
      <c r="AA20" s="60"/>
      <c r="AB20" s="60"/>
      <c r="AC20" s="60"/>
      <c r="AD20" s="60"/>
      <c r="AE20" s="60"/>
      <c r="AF20" s="60"/>
      <c r="AG20" s="60"/>
      <c r="AH20" s="60"/>
      <c r="AI20" s="60"/>
      <c r="AJ20" s="60"/>
      <c r="AK20" s="60"/>
    </row>
    <row r="21" spans="1:37" ht="14.25" x14ac:dyDescent="0.2">
      <c r="A21" s="1" t="s">
        <v>16</v>
      </c>
      <c r="B21" s="1" t="s">
        <v>16</v>
      </c>
      <c r="C21" s="1">
        <v>31</v>
      </c>
      <c r="E21" s="80" t="s">
        <v>56</v>
      </c>
      <c r="F21" s="81"/>
      <c r="G21" s="82" t="s">
        <v>57</v>
      </c>
      <c r="H21" s="82"/>
      <c r="I21" s="12">
        <v>155</v>
      </c>
      <c r="J21" s="26">
        <v>0</v>
      </c>
      <c r="K21" s="13">
        <v>32.299999999999997</v>
      </c>
      <c r="L21" s="27">
        <v>0</v>
      </c>
      <c r="M21" s="28">
        <v>0</v>
      </c>
      <c r="N21" s="28">
        <v>0</v>
      </c>
      <c r="O21" s="28">
        <v>0.02</v>
      </c>
      <c r="P21" s="28">
        <v>0.15</v>
      </c>
      <c r="Q21" s="28">
        <v>0.26</v>
      </c>
      <c r="R21" s="28">
        <v>0.34</v>
      </c>
      <c r="S21" s="28">
        <v>0.21</v>
      </c>
      <c r="T21" s="28">
        <v>0.02</v>
      </c>
      <c r="U21" s="28">
        <v>0</v>
      </c>
      <c r="V21" s="28">
        <v>0</v>
      </c>
      <c r="W21" s="29">
        <v>0</v>
      </c>
      <c r="Z21" s="83" t="s">
        <v>58</v>
      </c>
      <c r="AA21" s="83"/>
      <c r="AB21" s="83"/>
      <c r="AC21" s="83"/>
      <c r="AD21" s="83"/>
      <c r="AE21" s="83"/>
      <c r="AF21" s="83"/>
      <c r="AG21" s="83"/>
      <c r="AH21" s="83"/>
      <c r="AI21" s="83"/>
      <c r="AJ21" s="83"/>
      <c r="AK21" s="83"/>
    </row>
    <row r="22" spans="1:37" ht="15" thickBot="1" x14ac:dyDescent="0.25">
      <c r="A22" s="1" t="s">
        <v>17</v>
      </c>
      <c r="B22" s="1" t="s">
        <v>59</v>
      </c>
      <c r="C22" s="1">
        <v>30</v>
      </c>
      <c r="E22" s="69" t="s">
        <v>60</v>
      </c>
      <c r="F22" s="70"/>
      <c r="G22" s="60" t="s">
        <v>61</v>
      </c>
      <c r="H22" s="60"/>
      <c r="I22" s="12">
        <v>89</v>
      </c>
      <c r="J22" s="26">
        <v>0</v>
      </c>
      <c r="K22" s="13">
        <v>15.7</v>
      </c>
      <c r="L22" s="30">
        <v>5.0000000000000001E-3</v>
      </c>
      <c r="M22" s="31">
        <v>0.03</v>
      </c>
      <c r="N22" s="31">
        <v>0.16</v>
      </c>
      <c r="O22" s="31">
        <v>0.34</v>
      </c>
      <c r="P22" s="31">
        <v>0.35</v>
      </c>
      <c r="Q22" s="31">
        <v>0.05</v>
      </c>
      <c r="R22" s="31">
        <v>0</v>
      </c>
      <c r="S22" s="31">
        <v>0</v>
      </c>
      <c r="T22" s="31">
        <v>0</v>
      </c>
      <c r="U22" s="31">
        <v>0.02</v>
      </c>
      <c r="V22" s="31">
        <v>3.5000000000000003E-2</v>
      </c>
      <c r="W22" s="32">
        <v>0.01</v>
      </c>
      <c r="Z22" s="84"/>
      <c r="AA22" s="84"/>
      <c r="AB22" s="84"/>
      <c r="AC22" s="84"/>
      <c r="AD22" s="84"/>
      <c r="AE22" s="84"/>
      <c r="AF22" s="84"/>
      <c r="AG22" s="84"/>
      <c r="AH22" s="84"/>
      <c r="AI22" s="84"/>
      <c r="AJ22" s="84"/>
      <c r="AK22" s="84"/>
    </row>
    <row r="23" spans="1:37" ht="15" thickBot="1" x14ac:dyDescent="0.25">
      <c r="A23" s="1" t="s">
        <v>18</v>
      </c>
      <c r="B23" s="1" t="s">
        <v>62</v>
      </c>
      <c r="C23" s="1">
        <v>31</v>
      </c>
      <c r="E23" s="69" t="s">
        <v>63</v>
      </c>
      <c r="F23" s="75"/>
      <c r="G23" s="60" t="s">
        <v>64</v>
      </c>
      <c r="H23" s="60"/>
      <c r="I23" s="12">
        <v>65</v>
      </c>
      <c r="J23" s="26">
        <v>0</v>
      </c>
      <c r="K23" s="13">
        <v>13.1</v>
      </c>
      <c r="L23" s="30">
        <v>5.0000000000000001E-3</v>
      </c>
      <c r="M23" s="31">
        <v>0.03</v>
      </c>
      <c r="N23" s="31">
        <v>0.16</v>
      </c>
      <c r="O23" s="31">
        <v>0.34</v>
      </c>
      <c r="P23" s="31">
        <v>0.35</v>
      </c>
      <c r="Q23" s="31">
        <v>0.05</v>
      </c>
      <c r="R23" s="31">
        <v>0</v>
      </c>
      <c r="S23" s="31">
        <v>0</v>
      </c>
      <c r="T23" s="31">
        <v>0</v>
      </c>
      <c r="U23" s="31">
        <v>0.02</v>
      </c>
      <c r="V23" s="31">
        <v>3.5000000000000003E-2</v>
      </c>
      <c r="W23" s="32">
        <v>0.01</v>
      </c>
      <c r="Y23" s="33"/>
      <c r="Z23" s="25" t="s">
        <v>12</v>
      </c>
      <c r="AA23" s="23" t="s">
        <v>13</v>
      </c>
      <c r="AB23" s="23" t="s">
        <v>14</v>
      </c>
      <c r="AC23" s="23" t="s">
        <v>15</v>
      </c>
      <c r="AD23" s="23" t="s">
        <v>16</v>
      </c>
      <c r="AE23" s="23" t="s">
        <v>17</v>
      </c>
      <c r="AF23" s="23" t="s">
        <v>18</v>
      </c>
      <c r="AG23" s="23" t="s">
        <v>19</v>
      </c>
      <c r="AH23" s="23" t="s">
        <v>20</v>
      </c>
      <c r="AI23" s="23" t="s">
        <v>21</v>
      </c>
      <c r="AJ23" s="23" t="s">
        <v>22</v>
      </c>
      <c r="AK23" s="24" t="s">
        <v>23</v>
      </c>
    </row>
    <row r="24" spans="1:37" ht="14.25" x14ac:dyDescent="0.2">
      <c r="A24" s="1" t="s">
        <v>19</v>
      </c>
      <c r="B24" s="1" t="s">
        <v>65</v>
      </c>
      <c r="C24" s="1">
        <v>31</v>
      </c>
      <c r="E24" s="69" t="s">
        <v>66</v>
      </c>
      <c r="F24" s="70"/>
      <c r="G24" s="60" t="s">
        <v>67</v>
      </c>
      <c r="H24" s="60"/>
      <c r="I24" s="12">
        <v>189</v>
      </c>
      <c r="J24" s="26">
        <v>0.4</v>
      </c>
      <c r="K24" s="13">
        <v>17.5</v>
      </c>
      <c r="L24" s="34">
        <v>0</v>
      </c>
      <c r="M24" s="35">
        <v>0</v>
      </c>
      <c r="N24" s="35">
        <v>0</v>
      </c>
      <c r="O24" s="35">
        <v>0</v>
      </c>
      <c r="P24" s="35">
        <v>0</v>
      </c>
      <c r="Q24" s="35">
        <v>0</v>
      </c>
      <c r="R24" s="35">
        <v>0.2</v>
      </c>
      <c r="S24" s="35">
        <v>0.4</v>
      </c>
      <c r="T24" s="35">
        <v>0.3</v>
      </c>
      <c r="U24" s="35">
        <v>0.1</v>
      </c>
      <c r="V24" s="35">
        <v>0</v>
      </c>
      <c r="W24" s="36">
        <v>0</v>
      </c>
      <c r="Y24" s="1" t="s">
        <v>68</v>
      </c>
      <c r="Z24" s="37">
        <f>AVERAGE(AK24,AA24)</f>
        <v>12.5</v>
      </c>
      <c r="AA24" s="38">
        <v>7</v>
      </c>
      <c r="AB24" s="38">
        <v>11</v>
      </c>
      <c r="AC24" s="37">
        <v>19</v>
      </c>
      <c r="AD24" s="37">
        <v>26</v>
      </c>
      <c r="AE24" s="37">
        <v>42</v>
      </c>
      <c r="AF24" s="37">
        <v>51</v>
      </c>
      <c r="AG24" s="37">
        <v>51</v>
      </c>
      <c r="AH24" s="37">
        <v>45</v>
      </c>
      <c r="AI24" s="37">
        <v>35</v>
      </c>
      <c r="AJ24" s="37">
        <v>25</v>
      </c>
      <c r="AK24" s="37">
        <v>18</v>
      </c>
    </row>
    <row r="25" spans="1:37" ht="14.25" x14ac:dyDescent="0.2">
      <c r="A25" s="1" t="s">
        <v>20</v>
      </c>
      <c r="B25" s="1" t="s">
        <v>69</v>
      </c>
      <c r="C25" s="1">
        <v>30</v>
      </c>
      <c r="E25" s="69" t="s">
        <v>70</v>
      </c>
      <c r="F25" s="70"/>
      <c r="G25" s="60" t="s">
        <v>71</v>
      </c>
      <c r="H25" s="60"/>
      <c r="I25" s="12">
        <v>0</v>
      </c>
      <c r="J25" s="26">
        <v>0</v>
      </c>
      <c r="K25" s="13">
        <v>0</v>
      </c>
      <c r="L25" s="34">
        <v>0</v>
      </c>
      <c r="M25" s="35">
        <v>0</v>
      </c>
      <c r="N25" s="35">
        <v>0</v>
      </c>
      <c r="O25" s="35">
        <v>0</v>
      </c>
      <c r="P25" s="35">
        <v>0</v>
      </c>
      <c r="Q25" s="35">
        <v>0</v>
      </c>
      <c r="R25" s="35">
        <v>0</v>
      </c>
      <c r="S25" s="35">
        <v>0</v>
      </c>
      <c r="T25" s="35">
        <v>0</v>
      </c>
      <c r="U25" s="35">
        <v>0</v>
      </c>
      <c r="V25" s="35">
        <v>0</v>
      </c>
      <c r="W25" s="36">
        <v>0</v>
      </c>
      <c r="Y25" s="1" t="s">
        <v>72</v>
      </c>
      <c r="Z25" s="39">
        <f t="shared" ref="Z25:AK25" si="0">Z24/SUM($Z$24:$AK$24)</f>
        <v>3.6496350364963501E-2</v>
      </c>
      <c r="AA25" s="39">
        <f t="shared" si="0"/>
        <v>2.0437956204379562E-2</v>
      </c>
      <c r="AB25" s="39">
        <f t="shared" si="0"/>
        <v>3.2116788321167884E-2</v>
      </c>
      <c r="AC25" s="39">
        <f t="shared" si="0"/>
        <v>5.5474452554744529E-2</v>
      </c>
      <c r="AD25" s="39">
        <f t="shared" si="0"/>
        <v>7.5912408759124084E-2</v>
      </c>
      <c r="AE25" s="39">
        <f t="shared" si="0"/>
        <v>0.12262773722627737</v>
      </c>
      <c r="AF25" s="39">
        <f t="shared" si="0"/>
        <v>0.14890510948905109</v>
      </c>
      <c r="AG25" s="39">
        <f t="shared" si="0"/>
        <v>0.14890510948905109</v>
      </c>
      <c r="AH25" s="39">
        <f t="shared" si="0"/>
        <v>0.13138686131386862</v>
      </c>
      <c r="AI25" s="39">
        <f t="shared" si="0"/>
        <v>0.10218978102189781</v>
      </c>
      <c r="AJ25" s="39">
        <f t="shared" si="0"/>
        <v>7.2992700729927001E-2</v>
      </c>
      <c r="AK25" s="39">
        <f t="shared" si="0"/>
        <v>5.2554744525547446E-2</v>
      </c>
    </row>
    <row r="26" spans="1:37" ht="14.25" x14ac:dyDescent="0.2">
      <c r="A26" s="1" t="s">
        <v>21</v>
      </c>
      <c r="B26" s="1" t="s">
        <v>73</v>
      </c>
      <c r="C26" s="1">
        <v>31</v>
      </c>
      <c r="E26" s="69" t="s">
        <v>74</v>
      </c>
      <c r="F26" s="70"/>
      <c r="G26" s="60" t="s">
        <v>75</v>
      </c>
      <c r="H26" s="60"/>
      <c r="I26" s="12">
        <v>200</v>
      </c>
      <c r="J26" s="26">
        <v>0</v>
      </c>
      <c r="K26" s="13">
        <v>1.5</v>
      </c>
      <c r="L26" s="34">
        <v>2E-3</v>
      </c>
      <c r="M26" s="35">
        <v>3.0000000000000001E-3</v>
      </c>
      <c r="N26" s="35">
        <v>2.4E-2</v>
      </c>
      <c r="O26" s="35">
        <v>6.6000000000000003E-2</v>
      </c>
      <c r="P26" s="35">
        <v>0.11899999999999999</v>
      </c>
      <c r="Q26" s="35">
        <v>0.17299999999999999</v>
      </c>
      <c r="R26" s="35">
        <v>0.19700000000000001</v>
      </c>
      <c r="S26" s="35">
        <v>0.17799999999999999</v>
      </c>
      <c r="T26" s="35">
        <v>0.13100000000000001</v>
      </c>
      <c r="U26" s="35">
        <v>7.0000000000000007E-2</v>
      </c>
      <c r="V26" s="35">
        <v>3.1E-2</v>
      </c>
      <c r="W26" s="36">
        <v>6.0000000000000001E-3</v>
      </c>
      <c r="Z26" s="1" t="s">
        <v>76</v>
      </c>
      <c r="AK26" s="33"/>
    </row>
    <row r="27" spans="1:37" ht="14.25" x14ac:dyDescent="0.2">
      <c r="A27" s="1" t="s">
        <v>22</v>
      </c>
      <c r="B27" s="1" t="s">
        <v>77</v>
      </c>
      <c r="C27" s="1">
        <v>30</v>
      </c>
      <c r="E27" s="69" t="s">
        <v>78</v>
      </c>
      <c r="F27" s="70"/>
      <c r="G27" s="60" t="s">
        <v>79</v>
      </c>
      <c r="H27" s="60"/>
      <c r="I27" s="12">
        <v>250</v>
      </c>
      <c r="J27" s="26">
        <v>0</v>
      </c>
      <c r="K27" s="13">
        <v>1.5</v>
      </c>
      <c r="L27" s="34">
        <v>2E-3</v>
      </c>
      <c r="M27" s="35">
        <v>3.0000000000000001E-3</v>
      </c>
      <c r="N27" s="35">
        <v>2.4E-2</v>
      </c>
      <c r="O27" s="35">
        <v>6.6000000000000003E-2</v>
      </c>
      <c r="P27" s="35">
        <v>0.11899999999999999</v>
      </c>
      <c r="Q27" s="35">
        <v>0.17299999999999999</v>
      </c>
      <c r="R27" s="35">
        <v>0.19700000000000001</v>
      </c>
      <c r="S27" s="35">
        <v>0.17799999999999999</v>
      </c>
      <c r="T27" s="35">
        <v>0.13100000000000001</v>
      </c>
      <c r="U27" s="35">
        <v>7.0000000000000007E-2</v>
      </c>
      <c r="V27" s="35">
        <v>3.1E-2</v>
      </c>
      <c r="W27" s="36">
        <v>6.0000000000000001E-3</v>
      </c>
    </row>
    <row r="28" spans="1:37" ht="14.25" x14ac:dyDescent="0.2">
      <c r="A28" s="1" t="s">
        <v>23</v>
      </c>
      <c r="B28" s="1" t="s">
        <v>80</v>
      </c>
      <c r="C28" s="1">
        <v>31</v>
      </c>
      <c r="E28" s="69" t="s">
        <v>81</v>
      </c>
      <c r="F28" s="70"/>
      <c r="G28" s="60" t="s">
        <v>82</v>
      </c>
      <c r="H28" s="60"/>
      <c r="I28" s="12">
        <v>200</v>
      </c>
      <c r="J28" s="26">
        <v>0</v>
      </c>
      <c r="K28" s="13">
        <v>1.5</v>
      </c>
      <c r="L28" s="34">
        <f t="shared" ref="L28:W28" si="1">Z25</f>
        <v>3.6496350364963501E-2</v>
      </c>
      <c r="M28" s="35">
        <f t="shared" si="1"/>
        <v>2.0437956204379562E-2</v>
      </c>
      <c r="N28" s="35">
        <f t="shared" si="1"/>
        <v>3.2116788321167884E-2</v>
      </c>
      <c r="O28" s="35">
        <f t="shared" si="1"/>
        <v>5.5474452554744529E-2</v>
      </c>
      <c r="P28" s="35">
        <f t="shared" si="1"/>
        <v>7.5912408759124084E-2</v>
      </c>
      <c r="Q28" s="35">
        <f t="shared" si="1"/>
        <v>0.12262773722627737</v>
      </c>
      <c r="R28" s="35">
        <f t="shared" si="1"/>
        <v>0.14890510948905109</v>
      </c>
      <c r="S28" s="35">
        <f t="shared" si="1"/>
        <v>0.14890510948905109</v>
      </c>
      <c r="T28" s="35">
        <f t="shared" si="1"/>
        <v>0.13138686131386862</v>
      </c>
      <c r="U28" s="35">
        <f t="shared" si="1"/>
        <v>0.10218978102189781</v>
      </c>
      <c r="V28" s="35">
        <f t="shared" si="1"/>
        <v>7.2992700729927001E-2</v>
      </c>
      <c r="W28" s="36">
        <f t="shared" si="1"/>
        <v>5.2554744525547446E-2</v>
      </c>
    </row>
    <row r="29" spans="1:37" ht="14.25" x14ac:dyDescent="0.2">
      <c r="E29" s="69" t="s">
        <v>83</v>
      </c>
      <c r="F29" s="70"/>
      <c r="G29" s="60" t="s">
        <v>84</v>
      </c>
      <c r="H29" s="60"/>
      <c r="I29" s="12">
        <v>250</v>
      </c>
      <c r="J29" s="26">
        <v>0</v>
      </c>
      <c r="K29" s="13">
        <v>1.5</v>
      </c>
      <c r="L29" s="34">
        <f t="shared" ref="L29:W29" si="2">Z25</f>
        <v>3.6496350364963501E-2</v>
      </c>
      <c r="M29" s="35">
        <f t="shared" si="2"/>
        <v>2.0437956204379562E-2</v>
      </c>
      <c r="N29" s="35">
        <f t="shared" si="2"/>
        <v>3.2116788321167884E-2</v>
      </c>
      <c r="O29" s="35">
        <f t="shared" si="2"/>
        <v>5.5474452554744529E-2</v>
      </c>
      <c r="P29" s="35">
        <f t="shared" si="2"/>
        <v>7.5912408759124084E-2</v>
      </c>
      <c r="Q29" s="35">
        <f t="shared" si="2"/>
        <v>0.12262773722627737</v>
      </c>
      <c r="R29" s="35">
        <f t="shared" si="2"/>
        <v>0.14890510948905109</v>
      </c>
      <c r="S29" s="35">
        <f t="shared" si="2"/>
        <v>0.14890510948905109</v>
      </c>
      <c r="T29" s="35">
        <f t="shared" si="2"/>
        <v>0.13138686131386862</v>
      </c>
      <c r="U29" s="35">
        <f t="shared" si="2"/>
        <v>0.10218978102189781</v>
      </c>
      <c r="V29" s="35">
        <f t="shared" si="2"/>
        <v>7.2992700729927001E-2</v>
      </c>
      <c r="W29" s="36">
        <f t="shared" si="2"/>
        <v>5.2554744525547446E-2</v>
      </c>
    </row>
    <row r="30" spans="1:37" ht="15" thickBot="1" x14ac:dyDescent="0.25">
      <c r="E30" s="71" t="s">
        <v>85</v>
      </c>
      <c r="F30" s="72"/>
      <c r="G30" s="73" t="s">
        <v>86</v>
      </c>
      <c r="H30" s="73"/>
      <c r="I30" s="40">
        <v>300</v>
      </c>
      <c r="J30" s="41">
        <v>0</v>
      </c>
      <c r="K30" s="9">
        <v>50</v>
      </c>
      <c r="L30" s="42">
        <v>2E-3</v>
      </c>
      <c r="M30" s="43">
        <v>3.0000000000000001E-3</v>
      </c>
      <c r="N30" s="43">
        <v>2.4E-2</v>
      </c>
      <c r="O30" s="43">
        <v>6.6000000000000003E-2</v>
      </c>
      <c r="P30" s="43">
        <v>0.11899999999999999</v>
      </c>
      <c r="Q30" s="43">
        <v>0.17299999999999999</v>
      </c>
      <c r="R30" s="43">
        <v>0.19700000000000001</v>
      </c>
      <c r="S30" s="43">
        <v>0.17799999999999999</v>
      </c>
      <c r="T30" s="43">
        <v>0.13100000000000001</v>
      </c>
      <c r="U30" s="43">
        <v>7.0000000000000007E-2</v>
      </c>
      <c r="V30" s="43">
        <v>3.1E-2</v>
      </c>
      <c r="W30" s="44">
        <v>6.0000000000000001E-3</v>
      </c>
    </row>
    <row r="31" spans="1:37" x14ac:dyDescent="0.2">
      <c r="A31" s="74" t="s">
        <v>87</v>
      </c>
      <c r="B31" s="74"/>
      <c r="C31" s="74"/>
      <c r="T31" s="45"/>
    </row>
    <row r="32" spans="1:37" x14ac:dyDescent="0.2">
      <c r="A32" s="74"/>
      <c r="B32" s="74"/>
      <c r="C32" s="74"/>
      <c r="E32" s="1" t="s">
        <v>88</v>
      </c>
      <c r="T32" s="45"/>
    </row>
    <row r="33" spans="1:23" ht="15" x14ac:dyDescent="0.25">
      <c r="A33" s="60" t="s">
        <v>89</v>
      </c>
      <c r="B33" s="60"/>
      <c r="C33" s="60"/>
      <c r="E33" s="1" t="s">
        <v>135</v>
      </c>
      <c r="T33" s="45"/>
    </row>
    <row r="34" spans="1:23" ht="17.25" x14ac:dyDescent="0.25">
      <c r="A34" s="60" t="s">
        <v>90</v>
      </c>
      <c r="B34" s="60"/>
      <c r="C34" s="60"/>
      <c r="E34" s="46" t="s">
        <v>91</v>
      </c>
      <c r="F34" s="47"/>
      <c r="G34" s="47"/>
      <c r="H34" s="47"/>
      <c r="I34" s="47"/>
      <c r="J34" s="47"/>
      <c r="K34" s="47"/>
      <c r="L34" s="47"/>
      <c r="M34" s="47"/>
      <c r="N34" s="47"/>
      <c r="O34" s="47"/>
      <c r="P34" s="47"/>
      <c r="Q34" s="47"/>
      <c r="R34" s="47"/>
      <c r="S34" s="47"/>
      <c r="T34" s="47"/>
      <c r="U34" s="47"/>
      <c r="V34" s="47"/>
      <c r="W34" s="47"/>
    </row>
    <row r="35" spans="1:23" x14ac:dyDescent="0.2">
      <c r="A35" s="3"/>
      <c r="B35" s="3"/>
      <c r="C35" s="3"/>
      <c r="E35" s="48" t="s">
        <v>92</v>
      </c>
      <c r="F35" s="49"/>
      <c r="G35" s="49"/>
      <c r="H35" s="49"/>
      <c r="I35" s="49"/>
      <c r="J35" s="49"/>
      <c r="K35" s="49"/>
      <c r="L35" s="49"/>
      <c r="M35" s="49"/>
      <c r="N35" s="49"/>
      <c r="O35" s="49"/>
      <c r="P35" s="49"/>
      <c r="Q35" s="49"/>
      <c r="R35" s="49"/>
      <c r="S35" s="49"/>
      <c r="T35" s="50"/>
      <c r="U35" s="49"/>
      <c r="V35" s="49"/>
      <c r="W35" s="47"/>
    </row>
    <row r="36" spans="1:23" ht="12.75" customHeight="1" x14ac:dyDescent="0.2">
      <c r="A36" s="3" t="s">
        <v>93</v>
      </c>
      <c r="B36" s="3" t="s">
        <v>94</v>
      </c>
      <c r="C36" s="3" t="s">
        <v>95</v>
      </c>
      <c r="E36" s="48" t="s">
        <v>96</v>
      </c>
      <c r="F36" s="49"/>
      <c r="G36" s="49"/>
      <c r="H36" s="49"/>
      <c r="I36" s="49"/>
      <c r="J36" s="49"/>
      <c r="K36" s="49"/>
      <c r="L36" s="49"/>
      <c r="M36" s="49"/>
      <c r="N36" s="49"/>
      <c r="O36" s="49"/>
      <c r="P36" s="49"/>
      <c r="Q36" s="49"/>
      <c r="R36" s="49"/>
      <c r="S36" s="49"/>
      <c r="T36" s="50"/>
      <c r="U36" s="49"/>
      <c r="V36" s="49"/>
    </row>
    <row r="37" spans="1:23" x14ac:dyDescent="0.2">
      <c r="A37" s="3" t="s">
        <v>12</v>
      </c>
      <c r="B37" s="3">
        <v>0.81</v>
      </c>
      <c r="C37" s="3">
        <f>B37*12</f>
        <v>9.7200000000000006</v>
      </c>
      <c r="E37" s="48" t="s">
        <v>97</v>
      </c>
    </row>
    <row r="38" spans="1:23" x14ac:dyDescent="0.2">
      <c r="A38" s="3" t="s">
        <v>13</v>
      </c>
      <c r="B38" s="3">
        <v>0.8</v>
      </c>
      <c r="C38" s="3">
        <f t="shared" ref="C38:C48" si="3">B38*12</f>
        <v>9.6000000000000014</v>
      </c>
      <c r="E38" s="64" t="s">
        <v>98</v>
      </c>
      <c r="F38" s="64"/>
      <c r="G38" s="64"/>
      <c r="H38" s="64"/>
      <c r="I38" s="64"/>
      <c r="J38" s="64"/>
      <c r="K38" s="64"/>
      <c r="L38" s="64"/>
      <c r="M38" s="64"/>
      <c r="N38" s="64"/>
      <c r="O38" s="64"/>
      <c r="P38" s="64"/>
      <c r="Q38" s="64"/>
      <c r="R38" s="64"/>
      <c r="S38" s="64"/>
      <c r="T38" s="64"/>
      <c r="U38" s="64"/>
      <c r="V38" s="64"/>
    </row>
    <row r="39" spans="1:23" ht="12.75" customHeight="1" x14ac:dyDescent="0.2">
      <c r="A39" s="3" t="s">
        <v>14</v>
      </c>
      <c r="B39" s="3">
        <v>0.99</v>
      </c>
      <c r="C39" s="3">
        <f t="shared" si="3"/>
        <v>11.879999999999999</v>
      </c>
      <c r="E39" s="64"/>
      <c r="F39" s="64"/>
      <c r="G39" s="64"/>
      <c r="H39" s="64"/>
      <c r="I39" s="64"/>
      <c r="J39" s="64"/>
      <c r="K39" s="64"/>
      <c r="L39" s="64"/>
      <c r="M39" s="64"/>
      <c r="N39" s="64"/>
      <c r="O39" s="64"/>
      <c r="P39" s="64"/>
      <c r="Q39" s="64"/>
      <c r="R39" s="64"/>
      <c r="S39" s="64"/>
      <c r="T39" s="64"/>
      <c r="U39" s="64"/>
      <c r="V39" s="64"/>
    </row>
    <row r="40" spans="1:23" x14ac:dyDescent="0.2">
      <c r="A40" s="3" t="s">
        <v>15</v>
      </c>
      <c r="B40" s="3">
        <v>1.1000000000000001</v>
      </c>
      <c r="C40" s="3">
        <f t="shared" si="3"/>
        <v>13.200000000000001</v>
      </c>
      <c r="E40" s="64"/>
      <c r="F40" s="64"/>
      <c r="G40" s="64"/>
      <c r="H40" s="64"/>
      <c r="I40" s="64"/>
      <c r="J40" s="64"/>
      <c r="K40" s="64"/>
      <c r="L40" s="64"/>
      <c r="M40" s="64"/>
      <c r="N40" s="64"/>
      <c r="O40" s="64"/>
      <c r="P40" s="64"/>
      <c r="Q40" s="64"/>
      <c r="R40" s="64"/>
      <c r="S40" s="64"/>
      <c r="T40" s="64"/>
      <c r="U40" s="64"/>
      <c r="V40" s="64"/>
    </row>
    <row r="41" spans="1:23" x14ac:dyDescent="0.2">
      <c r="A41" s="3" t="s">
        <v>16</v>
      </c>
      <c r="B41" s="3">
        <v>1.19</v>
      </c>
      <c r="C41" s="3">
        <f t="shared" si="3"/>
        <v>14.28</v>
      </c>
      <c r="E41" s="64"/>
      <c r="F41" s="64"/>
      <c r="G41" s="64"/>
      <c r="H41" s="64"/>
      <c r="I41" s="64"/>
      <c r="J41" s="64"/>
      <c r="K41" s="64"/>
      <c r="L41" s="64"/>
      <c r="M41" s="64"/>
      <c r="N41" s="64"/>
      <c r="O41" s="64"/>
      <c r="P41" s="64"/>
      <c r="Q41" s="64"/>
      <c r="R41" s="64"/>
      <c r="S41" s="64"/>
      <c r="T41" s="64"/>
      <c r="U41" s="64"/>
      <c r="V41" s="64"/>
    </row>
    <row r="42" spans="1:23" x14ac:dyDescent="0.2">
      <c r="A42" s="3" t="s">
        <v>17</v>
      </c>
      <c r="B42" s="3">
        <v>1.24</v>
      </c>
      <c r="C42" s="3">
        <f t="shared" si="3"/>
        <v>14.879999999999999</v>
      </c>
      <c r="E42" s="1" t="s">
        <v>99</v>
      </c>
      <c r="T42" s="45"/>
    </row>
    <row r="43" spans="1:23" x14ac:dyDescent="0.2">
      <c r="A43" s="3" t="s">
        <v>18</v>
      </c>
      <c r="B43" s="3">
        <v>1.22</v>
      </c>
      <c r="C43" s="3">
        <f t="shared" si="3"/>
        <v>14.64</v>
      </c>
      <c r="E43" s="65" t="s">
        <v>100</v>
      </c>
      <c r="F43" s="65"/>
      <c r="G43" s="65"/>
      <c r="H43" s="65"/>
      <c r="I43" s="65"/>
      <c r="J43" s="65"/>
      <c r="K43" s="65"/>
      <c r="L43" s="65"/>
      <c r="M43" s="65"/>
      <c r="N43" s="65"/>
      <c r="O43" s="65"/>
      <c r="P43" s="65"/>
      <c r="Q43" s="65"/>
      <c r="R43" s="65"/>
      <c r="S43" s="65"/>
      <c r="T43" s="65"/>
      <c r="U43" s="65"/>
      <c r="V43" s="65"/>
    </row>
    <row r="44" spans="1:23" x14ac:dyDescent="0.2">
      <c r="A44" s="3" t="s">
        <v>19</v>
      </c>
      <c r="B44" s="3">
        <v>1.1499999999999999</v>
      </c>
      <c r="C44" s="3">
        <f t="shared" si="3"/>
        <v>13.799999999999999</v>
      </c>
      <c r="E44" s="65"/>
      <c r="F44" s="65"/>
      <c r="G44" s="65"/>
      <c r="H44" s="65"/>
      <c r="I44" s="65"/>
      <c r="J44" s="65"/>
      <c r="K44" s="65"/>
      <c r="L44" s="65"/>
      <c r="M44" s="65"/>
      <c r="N44" s="65"/>
      <c r="O44" s="65"/>
      <c r="P44" s="65"/>
      <c r="Q44" s="65"/>
      <c r="R44" s="65"/>
      <c r="S44" s="65"/>
      <c r="T44" s="65"/>
      <c r="U44" s="65"/>
      <c r="V44" s="65"/>
    </row>
    <row r="45" spans="1:23" x14ac:dyDescent="0.2">
      <c r="A45" s="3" t="s">
        <v>20</v>
      </c>
      <c r="B45" s="3">
        <v>1.04</v>
      </c>
      <c r="C45" s="3">
        <f t="shared" si="3"/>
        <v>12.48</v>
      </c>
      <c r="E45" s="65"/>
      <c r="F45" s="65"/>
      <c r="G45" s="65"/>
      <c r="H45" s="65"/>
      <c r="I45" s="65"/>
      <c r="J45" s="65"/>
      <c r="K45" s="65"/>
      <c r="L45" s="65"/>
      <c r="M45" s="65"/>
      <c r="N45" s="65"/>
      <c r="O45" s="65"/>
      <c r="P45" s="65"/>
      <c r="Q45" s="65"/>
      <c r="R45" s="65"/>
      <c r="S45" s="65"/>
      <c r="T45" s="65"/>
      <c r="U45" s="65"/>
      <c r="V45" s="65"/>
    </row>
    <row r="46" spans="1:23" x14ac:dyDescent="0.2">
      <c r="A46" s="3" t="s">
        <v>21</v>
      </c>
      <c r="B46" s="3">
        <v>0.93</v>
      </c>
      <c r="C46" s="3">
        <f t="shared" si="3"/>
        <v>11.16</v>
      </c>
      <c r="E46" s="66"/>
      <c r="F46" s="66"/>
      <c r="G46" s="66"/>
      <c r="H46" s="66"/>
      <c r="I46" s="66"/>
      <c r="J46" s="66"/>
      <c r="K46" s="66"/>
      <c r="L46" s="66"/>
      <c r="M46" s="66"/>
      <c r="N46" s="66"/>
      <c r="O46" s="66"/>
      <c r="P46" s="66"/>
      <c r="Q46" s="66"/>
      <c r="R46" s="66"/>
      <c r="S46" s="66"/>
      <c r="T46" s="66"/>
      <c r="U46" s="66"/>
      <c r="V46" s="66"/>
    </row>
    <row r="47" spans="1:23" x14ac:dyDescent="0.2">
      <c r="A47" s="3" t="s">
        <v>22</v>
      </c>
      <c r="B47" s="3">
        <v>0.84</v>
      </c>
      <c r="C47" s="3">
        <f t="shared" si="3"/>
        <v>10.08</v>
      </c>
      <c r="E47" s="67" t="s">
        <v>101</v>
      </c>
      <c r="F47" s="67"/>
      <c r="G47" s="67"/>
      <c r="H47" s="67"/>
      <c r="I47" s="67"/>
      <c r="J47" s="67"/>
      <c r="K47" s="67"/>
      <c r="L47" s="67"/>
      <c r="M47" s="67"/>
      <c r="N47" s="67"/>
      <c r="O47" s="67"/>
      <c r="P47" s="67"/>
      <c r="Q47" s="67"/>
      <c r="R47" s="67"/>
      <c r="S47" s="67"/>
      <c r="T47" s="67"/>
      <c r="U47" s="67"/>
      <c r="V47" s="67"/>
    </row>
    <row r="48" spans="1:23" x14ac:dyDescent="0.2">
      <c r="A48" s="3" t="s">
        <v>23</v>
      </c>
      <c r="B48" s="3">
        <v>0.79</v>
      </c>
      <c r="C48" s="3">
        <f t="shared" si="3"/>
        <v>9.48</v>
      </c>
      <c r="E48" s="67"/>
      <c r="F48" s="67"/>
      <c r="G48" s="67"/>
      <c r="H48" s="67"/>
      <c r="I48" s="67"/>
      <c r="J48" s="67"/>
      <c r="K48" s="67"/>
      <c r="L48" s="67"/>
      <c r="M48" s="67"/>
      <c r="N48" s="67"/>
      <c r="O48" s="67"/>
      <c r="P48" s="67"/>
      <c r="Q48" s="67"/>
      <c r="R48" s="67"/>
      <c r="S48" s="67"/>
      <c r="T48" s="67"/>
      <c r="U48" s="67"/>
      <c r="V48" s="67"/>
    </row>
    <row r="50" spans="1:1" x14ac:dyDescent="0.2">
      <c r="A50" s="1" t="s">
        <v>102</v>
      </c>
    </row>
    <row r="51" spans="1:1" ht="15" x14ac:dyDescent="0.25">
      <c r="A51" s="1" t="s">
        <v>103</v>
      </c>
    </row>
    <row r="67" spans="5:33" x14ac:dyDescent="0.2">
      <c r="E67" s="51"/>
      <c r="F67" s="51"/>
      <c r="G67" s="51"/>
      <c r="H67" s="51"/>
      <c r="I67" s="51"/>
      <c r="J67" s="51"/>
      <c r="K67" s="51"/>
      <c r="L67" s="51"/>
      <c r="M67" s="51"/>
      <c r="N67" s="51"/>
      <c r="O67" s="51"/>
      <c r="P67" s="51"/>
      <c r="Q67" s="51"/>
      <c r="R67" s="51"/>
      <c r="S67" s="51"/>
      <c r="T67" s="51"/>
      <c r="U67" s="51"/>
      <c r="Y67" s="52"/>
      <c r="Z67" s="52"/>
      <c r="AA67" s="52"/>
      <c r="AB67" s="52"/>
      <c r="AC67" s="52"/>
      <c r="AD67" s="52"/>
      <c r="AE67" s="52"/>
      <c r="AF67" s="52"/>
      <c r="AG67" s="52"/>
    </row>
    <row r="68" spans="5:33" ht="27" customHeight="1" x14ac:dyDescent="0.2"/>
    <row r="73" spans="5:33" x14ac:dyDescent="0.2">
      <c r="E73" s="68" t="s">
        <v>104</v>
      </c>
      <c r="F73" s="68"/>
      <c r="G73" s="68"/>
      <c r="H73" s="68"/>
      <c r="I73" s="68"/>
      <c r="J73" s="68"/>
      <c r="K73" s="68"/>
      <c r="L73" s="68"/>
      <c r="M73" s="68"/>
      <c r="N73" s="68"/>
      <c r="O73" s="68"/>
      <c r="P73" s="68"/>
      <c r="Q73" s="68"/>
      <c r="R73" s="68"/>
      <c r="S73" s="68"/>
      <c r="T73" s="68"/>
      <c r="U73" s="68"/>
      <c r="V73" s="68"/>
    </row>
    <row r="74" spans="5:33" x14ac:dyDescent="0.2">
      <c r="E74" s="60" t="s">
        <v>105</v>
      </c>
      <c r="F74" s="60"/>
      <c r="G74" s="60"/>
      <c r="H74" s="60"/>
      <c r="I74" s="60"/>
      <c r="J74" s="60"/>
      <c r="K74" s="60"/>
      <c r="L74" s="60"/>
      <c r="M74" s="60"/>
      <c r="N74" s="60"/>
      <c r="O74" s="60"/>
      <c r="P74" s="60"/>
      <c r="Q74" s="60"/>
      <c r="R74" s="60"/>
      <c r="S74" s="60"/>
      <c r="T74" s="60"/>
      <c r="U74" s="60"/>
      <c r="V74" s="60"/>
    </row>
    <row r="75" spans="5:33" x14ac:dyDescent="0.2">
      <c r="E75" s="61" t="s">
        <v>106</v>
      </c>
      <c r="F75" s="61"/>
      <c r="G75" s="61"/>
      <c r="H75" s="61"/>
      <c r="I75" s="61"/>
      <c r="J75" s="61"/>
      <c r="K75" s="61"/>
      <c r="L75" s="61"/>
      <c r="M75" s="61"/>
      <c r="N75" s="61"/>
      <c r="O75" s="61"/>
      <c r="P75" s="61"/>
      <c r="Q75" s="61"/>
      <c r="R75" s="61"/>
      <c r="S75" s="61"/>
      <c r="T75" s="61"/>
      <c r="U75" s="61"/>
      <c r="V75" s="61"/>
    </row>
    <row r="76" spans="5:33" x14ac:dyDescent="0.2">
      <c r="J76" s="62" t="s">
        <v>107</v>
      </c>
      <c r="K76" s="62"/>
      <c r="L76" s="62"/>
      <c r="M76" s="62"/>
      <c r="N76" s="62"/>
      <c r="O76" s="62"/>
      <c r="P76" s="62"/>
      <c r="Q76" s="62"/>
      <c r="R76" s="62"/>
      <c r="T76" s="62" t="s">
        <v>108</v>
      </c>
      <c r="U76" s="62"/>
      <c r="V76" s="62"/>
    </row>
    <row r="77" spans="5:33" ht="25.5" x14ac:dyDescent="0.2">
      <c r="E77" s="63" t="s">
        <v>109</v>
      </c>
      <c r="F77" s="63"/>
      <c r="G77" s="53" t="s">
        <v>110</v>
      </c>
      <c r="H77" s="53" t="s">
        <v>111</v>
      </c>
      <c r="I77" s="53" t="s">
        <v>112</v>
      </c>
      <c r="J77" s="53" t="s">
        <v>113</v>
      </c>
      <c r="K77" s="53" t="s">
        <v>114</v>
      </c>
      <c r="L77" s="53" t="s">
        <v>115</v>
      </c>
      <c r="M77" s="53" t="s">
        <v>116</v>
      </c>
      <c r="N77" s="53" t="s">
        <v>117</v>
      </c>
      <c r="O77" s="53" t="s">
        <v>118</v>
      </c>
      <c r="P77" s="53" t="s">
        <v>119</v>
      </c>
      <c r="Q77" s="53" t="s">
        <v>120</v>
      </c>
      <c r="R77" s="53" t="s">
        <v>121</v>
      </c>
      <c r="S77" s="53" t="s">
        <v>122</v>
      </c>
      <c r="T77" s="53" t="s">
        <v>123</v>
      </c>
      <c r="U77" s="53" t="s">
        <v>118</v>
      </c>
      <c r="V77" s="53" t="s">
        <v>119</v>
      </c>
    </row>
    <row r="78" spans="5:33" x14ac:dyDescent="0.2">
      <c r="E78" s="60" t="s">
        <v>124</v>
      </c>
      <c r="F78" s="60"/>
      <c r="G78" s="3" t="s">
        <v>125</v>
      </c>
      <c r="H78" s="3" t="s">
        <v>126</v>
      </c>
      <c r="I78" s="3">
        <v>2003</v>
      </c>
      <c r="J78" s="54">
        <v>0.33</v>
      </c>
      <c r="K78" s="54">
        <v>0.24399999999999999</v>
      </c>
      <c r="L78" s="54">
        <v>0.19900000000000001</v>
      </c>
      <c r="M78" s="54">
        <v>2.1259999999999999</v>
      </c>
      <c r="N78" s="54">
        <v>1.75</v>
      </c>
      <c r="O78" s="54">
        <v>5.65</v>
      </c>
      <c r="P78" s="54">
        <v>2.63</v>
      </c>
      <c r="Q78" s="54">
        <v>4.05</v>
      </c>
      <c r="R78" s="54">
        <v>9.64</v>
      </c>
      <c r="S78" s="55">
        <v>90.46</v>
      </c>
      <c r="T78" s="56">
        <f>N78*0.7764*0.892179</f>
        <v>1.2122036073</v>
      </c>
      <c r="U78" s="56">
        <f>O78*0.2259*0.892179</f>
        <v>1.138719283965</v>
      </c>
      <c r="V78" s="56">
        <f>P78*0.892179</f>
        <v>2.34643077</v>
      </c>
    </row>
    <row r="79" spans="5:33" x14ac:dyDescent="0.2">
      <c r="E79" s="60" t="s">
        <v>124</v>
      </c>
      <c r="F79" s="60"/>
      <c r="G79" s="3" t="s">
        <v>125</v>
      </c>
      <c r="H79" s="3" t="s">
        <v>126</v>
      </c>
      <c r="I79" s="3">
        <v>2004</v>
      </c>
      <c r="J79" s="54">
        <v>0.59</v>
      </c>
      <c r="K79" s="54">
        <v>0.42199999999999999</v>
      </c>
      <c r="L79" s="54">
        <v>0.21099999999999999</v>
      </c>
      <c r="M79" s="54">
        <v>3.5880000000000001</v>
      </c>
      <c r="N79" s="54">
        <v>3.44</v>
      </c>
      <c r="O79" s="54">
        <v>9.6999999999999993</v>
      </c>
      <c r="P79" s="54">
        <v>4.87</v>
      </c>
      <c r="Q79" s="54">
        <v>6.73</v>
      </c>
      <c r="R79" s="54">
        <v>14.4</v>
      </c>
      <c r="S79" s="55">
        <v>111.07</v>
      </c>
      <c r="T79" s="56">
        <f t="shared" ref="T79:T83" si="4">N79*0.7764*0.892179</f>
        <v>2.3828459480639999</v>
      </c>
      <c r="U79" s="56">
        <f t="shared" ref="U79:U83" si="5">O79*0.2259*0.892179</f>
        <v>1.9549693901699998</v>
      </c>
      <c r="V79" s="56">
        <f t="shared" ref="V79:V83" si="6">P79*0.892179</f>
        <v>4.3449117300000006</v>
      </c>
    </row>
    <row r="80" spans="5:33" x14ac:dyDescent="0.2">
      <c r="E80" s="60" t="s">
        <v>124</v>
      </c>
      <c r="F80" s="60"/>
      <c r="G80" s="3" t="s">
        <v>125</v>
      </c>
      <c r="H80" s="3" t="s">
        <v>126</v>
      </c>
      <c r="I80" s="3">
        <v>2005</v>
      </c>
      <c r="J80" s="54">
        <v>0.79</v>
      </c>
      <c r="K80" s="54">
        <v>0.45300000000000001</v>
      </c>
      <c r="L80" s="54">
        <v>0.23400000000000001</v>
      </c>
      <c r="M80" s="54">
        <v>3.613</v>
      </c>
      <c r="N80" s="54">
        <v>4.3</v>
      </c>
      <c r="O80" s="54">
        <v>11.13</v>
      </c>
      <c r="P80" s="54">
        <v>5.86</v>
      </c>
      <c r="Q80" s="54">
        <v>6.8</v>
      </c>
      <c r="R80" s="54">
        <v>18.690000000000001</v>
      </c>
      <c r="S80" s="55">
        <v>146.27000000000001</v>
      </c>
      <c r="T80" s="56">
        <f t="shared" si="4"/>
        <v>2.9785574350799999</v>
      </c>
      <c r="U80" s="56">
        <f t="shared" si="5"/>
        <v>2.2431762177930006</v>
      </c>
      <c r="V80" s="56">
        <f t="shared" si="6"/>
        <v>5.2281689400000007</v>
      </c>
    </row>
    <row r="81" spans="5:27" x14ac:dyDescent="0.2">
      <c r="E81" s="60" t="s">
        <v>124</v>
      </c>
      <c r="F81" s="60"/>
      <c r="G81" s="3" t="s">
        <v>125</v>
      </c>
      <c r="H81" s="3" t="s">
        <v>126</v>
      </c>
      <c r="I81" s="3">
        <v>2006</v>
      </c>
      <c r="J81" s="54">
        <v>0.83</v>
      </c>
      <c r="K81" s="54">
        <v>0.64600000000000002</v>
      </c>
      <c r="L81" s="54">
        <v>0.32900000000000001</v>
      </c>
      <c r="M81" s="54">
        <v>5.3319999999999999</v>
      </c>
      <c r="N81" s="54">
        <v>3.09</v>
      </c>
      <c r="O81" s="54">
        <v>8</v>
      </c>
      <c r="P81" s="54">
        <v>4.21</v>
      </c>
      <c r="Q81" s="54">
        <v>9.9</v>
      </c>
      <c r="R81" s="54">
        <v>14.77</v>
      </c>
      <c r="S81" s="55">
        <v>117.44</v>
      </c>
      <c r="T81" s="56">
        <f t="shared" si="4"/>
        <v>2.1404052266039999</v>
      </c>
      <c r="U81" s="56">
        <f t="shared" si="5"/>
        <v>1.6123458888</v>
      </c>
      <c r="V81" s="56">
        <f t="shared" si="6"/>
        <v>3.7560735900000002</v>
      </c>
    </row>
    <row r="82" spans="5:27" x14ac:dyDescent="0.2">
      <c r="E82" s="60" t="s">
        <v>124</v>
      </c>
      <c r="F82" s="60"/>
      <c r="G82" s="3" t="s">
        <v>125</v>
      </c>
      <c r="H82" s="3" t="s">
        <v>126</v>
      </c>
      <c r="I82" s="3">
        <v>2007</v>
      </c>
      <c r="J82" s="54">
        <v>0.75</v>
      </c>
      <c r="K82" s="54">
        <v>0.317</v>
      </c>
      <c r="L82" s="54">
        <v>0.19</v>
      </c>
      <c r="M82" s="54">
        <v>2.335</v>
      </c>
      <c r="N82" s="54">
        <v>3.12</v>
      </c>
      <c r="O82" s="54">
        <v>8.36</v>
      </c>
      <c r="P82" s="54">
        <v>4.3099999999999996</v>
      </c>
      <c r="Q82" s="54">
        <v>4.5</v>
      </c>
      <c r="R82" s="54">
        <v>14.49</v>
      </c>
      <c r="S82" s="55">
        <v>79.17</v>
      </c>
      <c r="T82" s="56">
        <f t="shared" si="4"/>
        <v>2.1611858598720004</v>
      </c>
      <c r="U82" s="56">
        <f t="shared" si="5"/>
        <v>1.6849014537960001</v>
      </c>
      <c r="V82" s="56">
        <f t="shared" si="6"/>
        <v>3.8452914899999997</v>
      </c>
    </row>
    <row r="83" spans="5:27" x14ac:dyDescent="0.2">
      <c r="E83" s="60" t="s">
        <v>124</v>
      </c>
      <c r="F83" s="60"/>
      <c r="G83" s="3" t="s">
        <v>125</v>
      </c>
      <c r="H83" s="3" t="s">
        <v>126</v>
      </c>
      <c r="I83" s="3">
        <v>2008</v>
      </c>
      <c r="J83" s="54">
        <v>0.8</v>
      </c>
      <c r="K83" s="54">
        <v>0.28299999999999997</v>
      </c>
      <c r="L83" s="54">
        <v>0.17100000000000001</v>
      </c>
      <c r="M83" s="54">
        <v>1.9370000000000001</v>
      </c>
      <c r="N83" s="54">
        <v>2.4</v>
      </c>
      <c r="O83" s="54">
        <v>5.78</v>
      </c>
      <c r="P83" s="54">
        <v>3.17</v>
      </c>
      <c r="Q83" s="54">
        <v>3.55</v>
      </c>
      <c r="R83" s="54">
        <v>9.25</v>
      </c>
      <c r="S83" s="55">
        <v>65.89</v>
      </c>
      <c r="T83" s="56">
        <f t="shared" si="4"/>
        <v>1.6624506614400001</v>
      </c>
      <c r="U83" s="56">
        <f t="shared" si="5"/>
        <v>1.1649199046580001</v>
      </c>
      <c r="V83" s="56">
        <f t="shared" si="6"/>
        <v>2.82820743</v>
      </c>
    </row>
    <row r="85" spans="5:27" x14ac:dyDescent="0.2">
      <c r="E85" s="1" t="s">
        <v>127</v>
      </c>
    </row>
    <row r="86" spans="5:27" x14ac:dyDescent="0.2">
      <c r="E86" s="1" t="s">
        <v>128</v>
      </c>
    </row>
    <row r="88" spans="5:27" x14ac:dyDescent="0.2">
      <c r="E88" s="1" t="s">
        <v>129</v>
      </c>
    </row>
    <row r="89" spans="5:27" ht="15.75" x14ac:dyDescent="0.3">
      <c r="E89" s="1" t="s">
        <v>130</v>
      </c>
    </row>
    <row r="90" spans="5:27" x14ac:dyDescent="0.2">
      <c r="E90" s="1" t="s">
        <v>131</v>
      </c>
      <c r="W90" s="57"/>
      <c r="X90" s="57"/>
      <c r="Y90" s="57"/>
      <c r="Z90" s="57"/>
      <c r="AA90" s="57"/>
    </row>
    <row r="91" spans="5:27" ht="15.75" x14ac:dyDescent="0.3">
      <c r="E91" s="1" t="s">
        <v>132</v>
      </c>
      <c r="W91" s="57"/>
      <c r="X91" s="57"/>
      <c r="Y91" s="57"/>
      <c r="Z91" s="57"/>
      <c r="AA91" s="57"/>
    </row>
    <row r="92" spans="5:27" ht="15.75" x14ac:dyDescent="0.3">
      <c r="E92" s="1" t="s">
        <v>133</v>
      </c>
      <c r="P92" s="57"/>
      <c r="Q92" s="57"/>
      <c r="R92" s="57"/>
      <c r="S92" s="57"/>
      <c r="T92" s="57"/>
      <c r="U92" s="57"/>
      <c r="W92" s="12"/>
      <c r="X92" s="12"/>
      <c r="Y92" s="12"/>
      <c r="Z92" s="12"/>
      <c r="AA92" s="57"/>
    </row>
    <row r="93" spans="5:27" x14ac:dyDescent="0.2">
      <c r="E93" s="1" t="s">
        <v>134</v>
      </c>
      <c r="P93" s="57"/>
      <c r="Q93" s="57"/>
      <c r="R93" s="57"/>
      <c r="S93" s="57"/>
      <c r="T93" s="57"/>
      <c r="U93" s="57"/>
      <c r="W93" s="57"/>
      <c r="X93" s="57"/>
      <c r="Y93" s="57"/>
      <c r="Z93" s="57"/>
      <c r="AA93" s="57"/>
    </row>
    <row r="94" spans="5:27" x14ac:dyDescent="0.2">
      <c r="O94" s="57"/>
      <c r="P94" s="57"/>
      <c r="Q94" s="57"/>
      <c r="R94" s="57"/>
      <c r="S94" s="57"/>
      <c r="T94" s="57"/>
      <c r="U94" s="57"/>
      <c r="V94" s="57"/>
      <c r="W94" s="58"/>
      <c r="X94" s="58"/>
      <c r="Y94" s="58"/>
      <c r="Z94" s="58"/>
      <c r="AA94" s="59"/>
    </row>
    <row r="95" spans="5:27" x14ac:dyDescent="0.2">
      <c r="O95" s="58"/>
      <c r="P95" s="58"/>
      <c r="Q95" s="58"/>
      <c r="R95" s="58"/>
      <c r="S95" s="58"/>
      <c r="T95" s="58"/>
      <c r="U95" s="58"/>
      <c r="V95" s="58"/>
    </row>
  </sheetData>
  <mergeCells count="50">
    <mergeCell ref="A1:B1"/>
    <mergeCell ref="E1:AD1"/>
    <mergeCell ref="AE1:BB1"/>
    <mergeCell ref="F4:Q4"/>
    <mergeCell ref="R4:AD4"/>
    <mergeCell ref="AE4:AP4"/>
    <mergeCell ref="AQ4:BB4"/>
    <mergeCell ref="L19:W19"/>
    <mergeCell ref="E20:F20"/>
    <mergeCell ref="G20:H20"/>
    <mergeCell ref="Z20:AK20"/>
    <mergeCell ref="E21:F21"/>
    <mergeCell ref="G21:H21"/>
    <mergeCell ref="Z21:AK22"/>
    <mergeCell ref="E22:F22"/>
    <mergeCell ref="G22:H22"/>
    <mergeCell ref="E23:F23"/>
    <mergeCell ref="G23:H23"/>
    <mergeCell ref="E24:F24"/>
    <mergeCell ref="G24:H24"/>
    <mergeCell ref="E25:F25"/>
    <mergeCell ref="G25:H25"/>
    <mergeCell ref="A31:C32"/>
    <mergeCell ref="A33:C33"/>
    <mergeCell ref="E26:F26"/>
    <mergeCell ref="G26:H26"/>
    <mergeCell ref="E27:F27"/>
    <mergeCell ref="G27:H27"/>
    <mergeCell ref="E28:F28"/>
    <mergeCell ref="G28:H28"/>
    <mergeCell ref="E74:V74"/>
    <mergeCell ref="E29:F29"/>
    <mergeCell ref="G29:H29"/>
    <mergeCell ref="E30:F30"/>
    <mergeCell ref="G30:H30"/>
    <mergeCell ref="A34:C34"/>
    <mergeCell ref="E38:V41"/>
    <mergeCell ref="E43:V46"/>
    <mergeCell ref="E47:V48"/>
    <mergeCell ref="E73:V73"/>
    <mergeCell ref="E80:F80"/>
    <mergeCell ref="E81:F81"/>
    <mergeCell ref="E82:F82"/>
    <mergeCell ref="E83:F83"/>
    <mergeCell ref="E75:V75"/>
    <mergeCell ref="J76:R76"/>
    <mergeCell ref="T76:V76"/>
    <mergeCell ref="E77:F77"/>
    <mergeCell ref="E78:F78"/>
    <mergeCell ref="E79:F79"/>
  </mergeCells>
  <pageMargins left="0.7" right="0.7" top="0.75" bottom="0.75" header="0.3" footer="0.3"/>
  <pageSetup scale="2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AAF078692C45458F2F1CAA2C30E5F7" ma:contentTypeVersion="1" ma:contentTypeDescription="Create a new document." ma:contentTypeScope="" ma:versionID="7a0235bb202253fc5e4b7d22956efd9a">
  <xsd:schema xmlns:xsd="http://www.w3.org/2001/XMLSchema" xmlns:xs="http://www.w3.org/2001/XMLSchema" xmlns:p="http://schemas.microsoft.com/office/2006/metadata/properties" xmlns:ns1="http://schemas.microsoft.com/sharepoint/v3" targetNamespace="http://schemas.microsoft.com/office/2006/metadata/properties" ma:root="true" ma:fieldsID="747af003a9dcc1cb4cd3fe1b7b5496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A37738-8917-4C49-BACB-4F9E3887A586}"/>
</file>

<file path=customXml/itemProps2.xml><?xml version="1.0" encoding="utf-8"?>
<ds:datastoreItem xmlns:ds="http://schemas.openxmlformats.org/officeDocument/2006/customXml" ds:itemID="{C8864CD6-18DC-4E33-99D1-ECDA509A372E}"/>
</file>

<file path=customXml/itemProps3.xml><?xml version="1.0" encoding="utf-8"?>
<ds:datastoreItem xmlns:ds="http://schemas.openxmlformats.org/officeDocument/2006/customXml" ds:itemID="{6B778D76-FA60-4D2B-80A7-4AB8972CA3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22</vt:i4>
      </vt:variant>
    </vt:vector>
  </HeadingPairs>
  <TitlesOfParts>
    <vt:vector size="24" baseType="lpstr">
      <vt:lpstr>Reference</vt:lpstr>
      <vt:lpstr>Sheet1</vt:lpstr>
      <vt:lpstr>acre_to_sqft</vt:lpstr>
      <vt:lpstr>cf_to_gal</vt:lpstr>
      <vt:lpstr>cfs_to_gpm</vt:lpstr>
      <vt:lpstr>Crop_Annual_Nitrogen_lbs_per_ac</vt:lpstr>
      <vt:lpstr>Crop_Annual_Phosphorus_lbs_per_ac</vt:lpstr>
      <vt:lpstr>Crop_Fixation_Percent</vt:lpstr>
      <vt:lpstr>Crop_List</vt:lpstr>
      <vt:lpstr>Crop_Monthly_Nitrogen_Uptake_Percent</vt:lpstr>
      <vt:lpstr>Days_In_Month</vt:lpstr>
      <vt:lpstr>ft_to_in</vt:lpstr>
      <vt:lpstr>gpm_to_gpd</vt:lpstr>
      <vt:lpstr>lbs_per_gal_to_mg_per_L</vt:lpstr>
      <vt:lpstr>MG_to_acre_in</vt:lpstr>
      <vt:lpstr>mile_to_ft</vt:lpstr>
      <vt:lpstr>Month_List</vt:lpstr>
      <vt:lpstr>Month_List_Abbr</vt:lpstr>
      <vt:lpstr>Normal_Temperatures_F</vt:lpstr>
      <vt:lpstr>Pot_Evapotrans_in</vt:lpstr>
      <vt:lpstr>Precip_5_Year_in</vt:lpstr>
      <vt:lpstr>Precip_in</vt:lpstr>
      <vt:lpstr>Weather_Stations_List</vt:lpstr>
      <vt:lpstr>week_to_day</vt:lpstr>
    </vt:vector>
  </TitlesOfParts>
  <Company>Artesian Water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Jackson</dc:creator>
  <cp:lastModifiedBy>John G. Hayes</cp:lastModifiedBy>
  <dcterms:created xsi:type="dcterms:W3CDTF">2018-01-05T18:28:33Z</dcterms:created>
  <dcterms:modified xsi:type="dcterms:W3CDTF">2018-01-05T18:45:06Z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0x01010071AAF078692C45458F2F1CAA2C30E5F7</vt:lpwstr>
  </property>
</Properties>
</file>