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andell.Greer\AppData\Local\Microsoft\Windows\INetCache\Content.Outlook\0GZJFHLR\"/>
    </mc:Choice>
  </mc:AlternateContent>
  <xr:revisionPtr revIDLastSave="0" documentId="13_ncr:1_{7B67800A-4C69-45CE-9E3C-0976549BC03A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P 9.0 Sheet Flow" sheetId="1" r:id="rId1"/>
    <sheet name="BMP 12.0 Wetlands" sheetId="3" r:id="rId2"/>
    <sheet name="BMP 17.0 Afforestation" sheetId="2" r:id="rId3"/>
  </sheets>
  <definedNames>
    <definedName name="_xlnm.Print_Area" localSheetId="0">'BMP 9.0 Sheet Flow'!$A$1:$F$46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3" l="1"/>
  <c r="B12" i="3" l="1"/>
  <c r="B11" i="3"/>
  <c r="B10" i="3"/>
  <c r="B8" i="3"/>
  <c r="B7" i="3"/>
  <c r="C10" i="1" l="1"/>
  <c r="D21" i="2" l="1"/>
  <c r="D20" i="2"/>
  <c r="D19" i="2"/>
  <c r="D18" i="2"/>
  <c r="D22" i="2" l="1"/>
  <c r="D9" i="2"/>
  <c r="D8" i="2"/>
  <c r="D7" i="2"/>
  <c r="D6" i="2"/>
  <c r="D10" i="2" s="1"/>
  <c r="C28" i="1" l="1"/>
  <c r="C32" i="1" l="1"/>
  <c r="C36" i="1" s="1"/>
  <c r="C40" i="1" s="1"/>
  <c r="C46" i="1" l="1"/>
  <c r="D46" i="1" s="1"/>
  <c r="C45" i="1"/>
  <c r="D45" i="1" s="1"/>
</calcChain>
</file>

<file path=xl/sharedStrings.xml><?xml version="1.0" encoding="utf-8"?>
<sst xmlns="http://schemas.openxmlformats.org/spreadsheetml/2006/main" count="148" uniqueCount="107">
  <si>
    <t>2.  Calculate peak discharge from the VFS</t>
  </si>
  <si>
    <t>cfs</t>
  </si>
  <si>
    <t>HSG A/B Soils</t>
  </si>
  <si>
    <t>HSG C/D Soils</t>
  </si>
  <si>
    <t>*Source: DelDOT Road Design Manual</t>
  </si>
  <si>
    <t>3.  Sum peak discharges for contributing impervious area and VFS</t>
  </si>
  <si>
    <t>Qimp =</t>
  </si>
  <si>
    <t>Qvfs =</t>
  </si>
  <si>
    <t>Qimp + Qvfs =</t>
  </si>
  <si>
    <t>4.  Calculate depth of flow in VFS</t>
  </si>
  <si>
    <t>VFS Width:</t>
  </si>
  <si>
    <t>ft</t>
  </si>
  <si>
    <t>VFS Slope:</t>
  </si>
  <si>
    <t>ft/ft</t>
  </si>
  <si>
    <t>y=</t>
  </si>
  <si>
    <t>in</t>
  </si>
  <si>
    <t>IMP Length:</t>
  </si>
  <si>
    <t>IMP Width:</t>
  </si>
  <si>
    <t>VFS Length:</t>
  </si>
  <si>
    <t>VFS "c" Factor:</t>
  </si>
  <si>
    <t>5.  Determine residence time in VFS</t>
  </si>
  <si>
    <t>Tt=</t>
  </si>
  <si>
    <t>min</t>
  </si>
  <si>
    <t>Typical "c" Factors for Lawns*</t>
  </si>
  <si>
    <t>Partial/Extra Credit Calculator</t>
  </si>
  <si>
    <t>1.  Calculate peak discharge from the impervious contributing area</t>
  </si>
  <si>
    <t>Soil</t>
  </si>
  <si>
    <t>Coefficient</t>
  </si>
  <si>
    <t>Area (ac)</t>
  </si>
  <si>
    <t>RR Credit (cf)</t>
  </si>
  <si>
    <t>HSG A</t>
  </si>
  <si>
    <t>HSG B</t>
  </si>
  <si>
    <t>HSG C</t>
  </si>
  <si>
    <t>HSG D</t>
  </si>
  <si>
    <t>TOTAL</t>
  </si>
  <si>
    <t>Area Planted IAW Afforestation Stds &amp; Spec</t>
  </si>
  <si>
    <t>Trees (no)</t>
  </si>
  <si>
    <t>Trees Planted IAW An Approved Landscaping Plan</t>
  </si>
  <si>
    <t>AND/OR</t>
  </si>
  <si>
    <t>cf</t>
  </si>
  <si>
    <t>RPv volume to be managed (from DURMM v2.5, RPv Sheet, Step 5.3)</t>
  </si>
  <si>
    <t>Permanent pool volume (50% RPv)</t>
  </si>
  <si>
    <t>Total contributing drainage area (from DURMM v2.5, RPv Sheet, Step 1.1)</t>
  </si>
  <si>
    <t>ac</t>
  </si>
  <si>
    <t>Max. contributing drainage area to inlets with &lt; 0.5:1 flow length ratio (20%)</t>
  </si>
  <si>
    <t>Zone 1: Deep Pool volume (min. 20% RPv)</t>
  </si>
  <si>
    <t>Zone 2: Transition Zone volume (min. 20% RPv)</t>
  </si>
  <si>
    <t>Zone 3: Low Marsh Zone volume (min. 10% RPv)</t>
  </si>
  <si>
    <t>Minimum Planting Zone volumes</t>
  </si>
  <si>
    <t>Design Criteria</t>
  </si>
  <si>
    <t>Design Inputs</t>
  </si>
  <si>
    <t>Hunt Water Balance Equation</t>
  </si>
  <si>
    <t xml:space="preserve">WS/WL = Ratio of contributing drainage area to normal pool surface area </t>
  </si>
  <si>
    <t>ET = Summer evapostranspiration rate (assume 7")</t>
  </si>
  <si>
    <t>RFm = Monthly rainfall during drought (assume 1")</t>
  </si>
  <si>
    <t>INF = Monthly infiltration loss (assume 7.2")</t>
  </si>
  <si>
    <t>RES = Resevoir of water for factor of safety (assume 6")</t>
  </si>
  <si>
    <t>DP = Depth of pool</t>
  </si>
  <si>
    <t>EF = Fraction of rainfall that enters the stormwater wetland (Rational eq. "C")</t>
  </si>
  <si>
    <r>
      <rPr>
        <b/>
        <sz val="11"/>
        <rFont val="Arial"/>
        <family val="2"/>
      </rPr>
      <t>Recommended Runoff Coefficients (C) for Rational Method</t>
    </r>
  </si>
  <si>
    <r>
      <rPr>
        <b/>
        <sz val="11"/>
        <rFont val="Times New Roman"/>
        <family val="1"/>
      </rPr>
      <t>Type of Drainage Area Surface</t>
    </r>
  </si>
  <si>
    <r>
      <rPr>
        <b/>
        <sz val="11"/>
        <rFont val="Times New Roman"/>
        <family val="1"/>
      </rPr>
      <t>Runoff Coefficient, C</t>
    </r>
  </si>
  <si>
    <r>
      <rPr>
        <sz val="11"/>
        <rFont val="Times New Roman"/>
        <family val="1"/>
      </rPr>
      <t>Earth Surfaces</t>
    </r>
  </si>
  <si>
    <r>
      <rPr>
        <sz val="11"/>
        <rFont val="Times New Roman"/>
        <family val="1"/>
      </rPr>
      <t>Sand, from uniform grain size with no fines to well graded with clay or silt</t>
    </r>
  </si>
  <si>
    <r>
      <rPr>
        <sz val="11"/>
        <rFont val="Times New Roman"/>
        <family val="1"/>
      </rPr>
      <t>Bare</t>
    </r>
  </si>
  <si>
    <r>
      <rPr>
        <sz val="11"/>
        <rFont val="Times New Roman"/>
        <family val="1"/>
      </rPr>
      <t>Light Vegetation</t>
    </r>
  </si>
  <si>
    <r>
      <rPr>
        <sz val="11"/>
        <rFont val="Times New Roman"/>
        <family val="1"/>
      </rPr>
      <t>Heavy Vegetation</t>
    </r>
  </si>
  <si>
    <r>
      <rPr>
        <sz val="11"/>
        <rFont val="Times New Roman"/>
        <family val="1"/>
      </rPr>
      <t>Loam,    from    sandy    or gravelly to clayey</t>
    </r>
  </si>
  <si>
    <r>
      <rPr>
        <sz val="11"/>
        <rFont val="Times New Roman"/>
        <family val="1"/>
      </rPr>
      <t>Dense Vegetation</t>
    </r>
  </si>
  <si>
    <r>
      <rPr>
        <sz val="11"/>
        <rFont val="Times New Roman"/>
        <family val="1"/>
      </rPr>
      <t>Gravel, from clean gravel &amp; gravel sand mixtures with no silt or clay to high clay or silt contents</t>
    </r>
  </si>
  <si>
    <r>
      <rPr>
        <sz val="11"/>
        <rFont val="Times New Roman"/>
        <family val="1"/>
      </rPr>
      <t>Clay, from coarse sandy to pure colloidal clays</t>
    </r>
  </si>
  <si>
    <r>
      <rPr>
        <sz val="11"/>
        <rFont val="Times New Roman"/>
        <family val="1"/>
      </rPr>
      <t>Lawns</t>
    </r>
  </si>
  <si>
    <r>
      <rPr>
        <sz val="11"/>
        <rFont val="Times New Roman"/>
        <family val="1"/>
      </rPr>
      <t>Sandy soil</t>
    </r>
  </si>
  <si>
    <r>
      <rPr>
        <sz val="11"/>
        <rFont val="Times New Roman"/>
        <family val="1"/>
      </rPr>
      <t>Slope, Flat to 2%</t>
    </r>
  </si>
  <si>
    <r>
      <rPr>
        <sz val="11"/>
        <rFont val="Times New Roman"/>
        <family val="1"/>
      </rPr>
      <t>Average Slope 2% to 7%</t>
    </r>
  </si>
  <si>
    <r>
      <rPr>
        <sz val="11"/>
        <rFont val="Times New Roman"/>
        <family val="1"/>
      </rPr>
      <t>Steep Slope Over 7%</t>
    </r>
  </si>
  <si>
    <r>
      <rPr>
        <sz val="11"/>
        <rFont val="Times New Roman"/>
        <family val="1"/>
      </rPr>
      <t>Clayey soil</t>
    </r>
  </si>
  <si>
    <r>
      <rPr>
        <sz val="11"/>
        <rFont val="Times New Roman"/>
        <family val="1"/>
      </rPr>
      <t>Pavements</t>
    </r>
  </si>
  <si>
    <r>
      <rPr>
        <sz val="11"/>
        <rFont val="Times New Roman"/>
        <family val="1"/>
      </rPr>
      <t>Asphalt</t>
    </r>
  </si>
  <si>
    <r>
      <rPr>
        <sz val="11"/>
        <rFont val="Times New Roman"/>
        <family val="1"/>
      </rPr>
      <t>Concrete</t>
    </r>
  </si>
  <si>
    <r>
      <rPr>
        <sz val="11"/>
        <rFont val="Times New Roman"/>
        <family val="1"/>
      </rPr>
      <t>Compacted graded aggregate or gravel</t>
    </r>
  </si>
  <si>
    <r>
      <rPr>
        <sz val="11"/>
        <rFont val="Times New Roman"/>
        <family val="1"/>
      </rPr>
      <t>Railroad yard areas</t>
    </r>
  </si>
  <si>
    <r>
      <rPr>
        <sz val="11"/>
        <rFont val="Times New Roman"/>
        <family val="1"/>
      </rPr>
      <t>Parks, golf courses and cemeteries</t>
    </r>
  </si>
  <si>
    <r>
      <rPr>
        <sz val="11"/>
        <rFont val="Times New Roman"/>
        <family val="1"/>
      </rPr>
      <t>Playgrounds</t>
    </r>
  </si>
  <si>
    <r>
      <rPr>
        <sz val="11"/>
        <rFont val="Times New Roman"/>
        <family val="1"/>
      </rPr>
      <t>Unimproved Areas</t>
    </r>
  </si>
  <si>
    <r>
      <rPr>
        <sz val="11"/>
        <rFont val="Times New Roman"/>
        <family val="1"/>
      </rPr>
      <t>Cultivated areas</t>
    </r>
  </si>
  <si>
    <r>
      <rPr>
        <sz val="11"/>
        <rFont val="Times New Roman"/>
        <family val="1"/>
      </rPr>
      <t>Swamp or marsh areas</t>
    </r>
  </si>
  <si>
    <r>
      <rPr>
        <sz val="11"/>
        <rFont val="Times New Roman"/>
        <family val="1"/>
      </rPr>
      <t>Roofs</t>
    </r>
  </si>
  <si>
    <r>
      <rPr>
        <sz val="11"/>
        <rFont val="Times New Roman"/>
        <family val="1"/>
      </rPr>
      <t>Drives and walkways</t>
    </r>
  </si>
  <si>
    <r>
      <rPr>
        <sz val="11"/>
        <rFont val="Times New Roman"/>
        <family val="1"/>
      </rPr>
      <t>City business areas</t>
    </r>
  </si>
  <si>
    <r>
      <rPr>
        <sz val="11"/>
        <rFont val="Times New Roman"/>
        <family val="1"/>
      </rPr>
      <t>City with dense residential areas and varying soil and vegetation conditions</t>
    </r>
  </si>
  <si>
    <r>
      <rPr>
        <sz val="11"/>
        <rFont val="Times New Roman"/>
        <family val="1"/>
      </rPr>
      <t>Residential areas, single family units</t>
    </r>
  </si>
  <si>
    <r>
      <rPr>
        <sz val="11"/>
        <rFont val="Times New Roman"/>
        <family val="1"/>
      </rPr>
      <t>Residential areas, duplexes and twins</t>
    </r>
  </si>
  <si>
    <r>
      <rPr>
        <sz val="11"/>
        <rFont val="Times New Roman"/>
        <family val="1"/>
      </rPr>
      <t>Residential areas, multi-units</t>
    </r>
  </si>
  <si>
    <r>
      <rPr>
        <sz val="11"/>
        <rFont val="Times New Roman"/>
        <family val="1"/>
      </rPr>
      <t>Suburban residential areas (lots 1/2 ac or more)</t>
    </r>
  </si>
  <si>
    <r>
      <rPr>
        <sz val="11"/>
        <rFont val="Times New Roman"/>
        <family val="1"/>
      </rPr>
      <t>Apartment complexes</t>
    </r>
  </si>
  <si>
    <r>
      <rPr>
        <sz val="11"/>
        <rFont val="Times New Roman"/>
        <family val="1"/>
      </rPr>
      <t>Light industrial areas</t>
    </r>
  </si>
  <si>
    <r>
      <rPr>
        <sz val="11"/>
        <rFont val="Times New Roman"/>
        <family val="1"/>
      </rPr>
      <t>Heavy industrial areas</t>
    </r>
  </si>
  <si>
    <t>DelDOT Road Design Manual</t>
  </si>
  <si>
    <t>July 2008                                                                                                 Highway Drainage and Stormwater Management 6-19</t>
  </si>
  <si>
    <t>Worksheet for Sheetflow to Vegetated Filter Strip Using Computational Method of Compliance</t>
  </si>
  <si>
    <t xml:space="preserve">     s &lt; 2%</t>
  </si>
  <si>
    <t xml:space="preserve">     s = 2% - 7%</t>
  </si>
  <si>
    <t xml:space="preserve">     s &gt; 7%</t>
  </si>
  <si>
    <t>Reductions</t>
  </si>
  <si>
    <t>VFS ID:</t>
  </si>
  <si>
    <t>Afforestation Runoff Reduction Quick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</si>
</sst>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###0.00"/>
  </numFmts>
  <fonts count="15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2"/>
    </font>
    <font>
      <b/>
      <sz val="8"/>
      <name val="Times New Roman"/>
      <family val="1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2" fontId="0" fillId="3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2" fontId="0" fillId="4" borderId="4" xfId="0" applyNumberFormat="1" applyFill="1" applyBorder="1"/>
    <xf numFmtId="2" fontId="0" fillId="4" borderId="6" xfId="0" applyNumberFormat="1" applyFill="1" applyBorder="1"/>
    <xf numFmtId="2" fontId="0" fillId="4" borderId="9" xfId="0" applyNumberFormat="1" applyFill="1" applyBorder="1"/>
    <xf numFmtId="2" fontId="0" fillId="3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4" borderId="1" xfId="0" applyFont="1" applyFill="1" applyBorder="1"/>
    <xf numFmtId="1" fontId="2" fillId="3" borderId="1" xfId="0" applyNumberFormat="1" applyFont="1" applyFill="1" applyBorder="1"/>
    <xf numFmtId="1" fontId="2" fillId="3" borderId="14" xfId="0" applyNumberFormat="1" applyFont="1" applyFill="1" applyBorder="1"/>
    <xf numFmtId="1" fontId="2" fillId="3" borderId="15" xfId="0" applyNumberFormat="1" applyFont="1" applyFill="1" applyBorder="1"/>
    <xf numFmtId="0" fontId="3" fillId="0" borderId="0" xfId="0" applyFont="1"/>
    <xf numFmtId="0" fontId="4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3" borderId="1" xfId="0" applyFill="1" applyBorder="1"/>
    <xf numFmtId="0" fontId="0" fillId="4" borderId="1" xfId="0" applyFill="1" applyBorder="1"/>
    <xf numFmtId="0" fontId="0" fillId="0" borderId="0" xfId="0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164" fontId="11" fillId="0" borderId="19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3" borderId="1" xfId="0" applyFill="1" applyBorder="1" applyAlignment="1">
      <alignment horizontal="right"/>
    </xf>
    <xf numFmtId="9" fontId="0" fillId="3" borderId="25" xfId="0" applyNumberFormat="1" applyFill="1" applyBorder="1"/>
    <xf numFmtId="1" fontId="0" fillId="3" borderId="26" xfId="0" applyNumberFormat="1" applyFill="1" applyBorder="1"/>
    <xf numFmtId="9" fontId="0" fillId="3" borderId="7" xfId="0" applyNumberFormat="1" applyFill="1" applyBorder="1"/>
    <xf numFmtId="1" fontId="0" fillId="3" borderId="9" xfId="0" applyNumberFormat="1" applyFill="1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B3" sqref="B3:D3"/>
    </sheetView>
  </sheetViews>
  <sheetFormatPr defaultRowHeight="15" x14ac:dyDescent="0.25"/>
  <cols>
    <col min="1" max="1" width="15.42578125" customWidth="1"/>
    <col min="2" max="2" width="16.42578125" customWidth="1"/>
    <col min="3" max="3" width="10.28515625" customWidth="1"/>
  </cols>
  <sheetData>
    <row r="1" spans="1:6" ht="37.5" customHeight="1" x14ac:dyDescent="0.3">
      <c r="A1" s="47" t="s">
        <v>100</v>
      </c>
      <c r="B1" s="47"/>
      <c r="C1" s="47"/>
      <c r="D1" s="47"/>
      <c r="E1" s="47"/>
      <c r="F1" s="38"/>
    </row>
    <row r="3" spans="1:6" x14ac:dyDescent="0.25">
      <c r="A3" s="1" t="s">
        <v>105</v>
      </c>
      <c r="B3" s="50"/>
      <c r="C3" s="51"/>
      <c r="D3" s="52"/>
    </row>
    <row r="5" spans="1:6" x14ac:dyDescent="0.25">
      <c r="A5" t="s">
        <v>25</v>
      </c>
    </row>
    <row r="7" spans="1:6" x14ac:dyDescent="0.25">
      <c r="B7" s="1" t="s">
        <v>16</v>
      </c>
      <c r="C7" s="34"/>
      <c r="D7" t="s">
        <v>11</v>
      </c>
    </row>
    <row r="8" spans="1:6" x14ac:dyDescent="0.25">
      <c r="B8" s="1" t="s">
        <v>17</v>
      </c>
      <c r="C8" s="34"/>
      <c r="D8" t="s">
        <v>11</v>
      </c>
    </row>
    <row r="10" spans="1:6" x14ac:dyDescent="0.25">
      <c r="B10" s="1" t="s">
        <v>6</v>
      </c>
      <c r="C10" s="4">
        <f>0.95*1.64*C7*C8/43560</f>
        <v>0</v>
      </c>
      <c r="D10" t="s">
        <v>1</v>
      </c>
    </row>
    <row r="12" spans="1:6" x14ac:dyDescent="0.25">
      <c r="A12" t="s">
        <v>0</v>
      </c>
    </row>
    <row r="13" spans="1:6" ht="15.75" thickBot="1" x14ac:dyDescent="0.3"/>
    <row r="14" spans="1:6" ht="15.75" thickBot="1" x14ac:dyDescent="0.3">
      <c r="A14" s="44" t="s">
        <v>23</v>
      </c>
      <c r="B14" s="45"/>
      <c r="C14" s="37"/>
    </row>
    <row r="15" spans="1:6" x14ac:dyDescent="0.25">
      <c r="A15" s="5" t="s">
        <v>2</v>
      </c>
      <c r="B15" s="6" t="s">
        <v>101</v>
      </c>
      <c r="C15" s="10">
        <v>0.05</v>
      </c>
    </row>
    <row r="16" spans="1:6" x14ac:dyDescent="0.25">
      <c r="A16" s="7"/>
      <c r="B16" s="2" t="s">
        <v>102</v>
      </c>
      <c r="C16" s="11">
        <v>0.1</v>
      </c>
    </row>
    <row r="17" spans="1:4" ht="15.75" thickBot="1" x14ac:dyDescent="0.3">
      <c r="A17" s="8"/>
      <c r="B17" s="9" t="s">
        <v>103</v>
      </c>
      <c r="C17" s="12">
        <v>0.15</v>
      </c>
    </row>
    <row r="18" spans="1:4" x14ac:dyDescent="0.25">
      <c r="A18" s="5" t="s">
        <v>3</v>
      </c>
      <c r="B18" s="6" t="s">
        <v>101</v>
      </c>
      <c r="C18" s="10">
        <v>0.13</v>
      </c>
    </row>
    <row r="19" spans="1:4" x14ac:dyDescent="0.25">
      <c r="A19" s="7"/>
      <c r="B19" s="2" t="s">
        <v>102</v>
      </c>
      <c r="C19" s="11">
        <v>0.18</v>
      </c>
    </row>
    <row r="20" spans="1:4" ht="15.75" thickBot="1" x14ac:dyDescent="0.3">
      <c r="A20" s="8"/>
      <c r="B20" s="9" t="s">
        <v>103</v>
      </c>
      <c r="C20" s="12">
        <v>0.25</v>
      </c>
    </row>
    <row r="21" spans="1:4" x14ac:dyDescent="0.25">
      <c r="A21" s="46" t="s">
        <v>4</v>
      </c>
      <c r="B21" s="46"/>
      <c r="C21" s="46"/>
    </row>
    <row r="22" spans="1:4" x14ac:dyDescent="0.25">
      <c r="B22" s="3"/>
      <c r="C22" s="3"/>
      <c r="D22" s="3"/>
    </row>
    <row r="23" spans="1:4" x14ac:dyDescent="0.25">
      <c r="B23" s="1" t="s">
        <v>19</v>
      </c>
      <c r="C23" s="35"/>
    </row>
    <row r="24" spans="1:4" x14ac:dyDescent="0.25">
      <c r="B24" s="1" t="s">
        <v>18</v>
      </c>
      <c r="C24" s="34"/>
      <c r="D24" t="s">
        <v>11</v>
      </c>
    </row>
    <row r="25" spans="1:4" x14ac:dyDescent="0.25">
      <c r="B25" s="1" t="s">
        <v>10</v>
      </c>
      <c r="C25" s="34"/>
      <c r="D25" t="s">
        <v>11</v>
      </c>
    </row>
    <row r="26" spans="1:4" x14ac:dyDescent="0.25">
      <c r="B26" s="1" t="s">
        <v>12</v>
      </c>
      <c r="C26" s="34"/>
      <c r="D26" t="s">
        <v>13</v>
      </c>
    </row>
    <row r="28" spans="1:4" x14ac:dyDescent="0.25">
      <c r="B28" s="1" t="s">
        <v>7</v>
      </c>
      <c r="C28" s="4">
        <f>C23*1.64*C24*C25/43560</f>
        <v>0</v>
      </c>
      <c r="D28" t="s">
        <v>1</v>
      </c>
    </row>
    <row r="30" spans="1:4" x14ac:dyDescent="0.25">
      <c r="A30" t="s">
        <v>5</v>
      </c>
    </row>
    <row r="32" spans="1:4" x14ac:dyDescent="0.25">
      <c r="B32" s="1" t="s">
        <v>8</v>
      </c>
      <c r="C32" s="4">
        <f>C10+C28</f>
        <v>0</v>
      </c>
      <c r="D32" t="s">
        <v>1</v>
      </c>
    </row>
    <row r="34" spans="1:5" x14ac:dyDescent="0.25">
      <c r="A34" t="s">
        <v>9</v>
      </c>
    </row>
    <row r="36" spans="1:5" x14ac:dyDescent="0.25">
      <c r="B36" s="1" t="s">
        <v>14</v>
      </c>
      <c r="C36" s="13" t="e">
        <f>IF(((C32*0.24/1.49/C25/(C26^0.5))^0.6*12)&gt;0.5,"&gt; 0.5",((C32*0.24/1.49/C25/(C26^0.5))^0.6*12))</f>
        <v>#DIV/0!</v>
      </c>
      <c r="D36" t="s">
        <v>15</v>
      </c>
    </row>
    <row r="38" spans="1:5" x14ac:dyDescent="0.25">
      <c r="A38" t="s">
        <v>20</v>
      </c>
    </row>
    <row r="40" spans="1:5" x14ac:dyDescent="0.25">
      <c r="B40" s="1" t="s">
        <v>21</v>
      </c>
      <c r="C40" s="13" t="e">
        <f>IF(C36&gt;0.5,"N/A",C24*C25*C36/12/C32/60)</f>
        <v>#DIV/0!</v>
      </c>
      <c r="D40" t="s">
        <v>22</v>
      </c>
    </row>
    <row r="43" spans="1:5" ht="15.75" thickBot="1" x14ac:dyDescent="0.3">
      <c r="A43" t="s">
        <v>24</v>
      </c>
    </row>
    <row r="44" spans="1:5" ht="15.75" thickBot="1" x14ac:dyDescent="0.3">
      <c r="C44" s="48" t="s">
        <v>104</v>
      </c>
      <c r="D44" s="49"/>
      <c r="E44" s="3"/>
    </row>
    <row r="45" spans="1:5" x14ac:dyDescent="0.25">
      <c r="B45" s="1" t="s">
        <v>2</v>
      </c>
      <c r="C45" s="40" t="e">
        <f>IF(C40/2.5*0.25&gt;0.75,0.75,C40/2.5*0.25)</f>
        <v>#DIV/0!</v>
      </c>
      <c r="D45" s="41" t="e">
        <f>C7*C8/12*C45</f>
        <v>#DIV/0!</v>
      </c>
      <c r="E45" t="s">
        <v>39</v>
      </c>
    </row>
    <row r="46" spans="1:5" ht="15.75" thickBot="1" x14ac:dyDescent="0.3">
      <c r="B46" s="1" t="s">
        <v>3</v>
      </c>
      <c r="C46" s="42" t="e">
        <f>IF(C40/2.5*0.1&gt;0.3,0.3,C40/2.5*0.1)</f>
        <v>#DIV/0!</v>
      </c>
      <c r="D46" s="43" t="e">
        <f>C7*C8/12*C46</f>
        <v>#DIV/0!</v>
      </c>
      <c r="E46" t="s">
        <v>39</v>
      </c>
    </row>
  </sheetData>
  <sheetProtection algorithmName="SHA-512" hashValue="8ZTpHii7wsZisQ3mJYUbzslIwMoOqWMbEXr7/fzlDYJZV4JEifVgs2eFjbhfkrFis8kzz5Pu+B2F9WMgxkxKhQ==" saltValue="Q+lYWgEfzgSe6Mi5UNZApw==" spinCount="100000" sheet="1" objects="1" scenarios="1"/>
  <mergeCells count="5">
    <mergeCell ref="A14:B14"/>
    <mergeCell ref="A21:C21"/>
    <mergeCell ref="A1:E1"/>
    <mergeCell ref="C44:D44"/>
    <mergeCell ref="B3:D3"/>
  </mergeCells>
  <dataValidations count="2">
    <dataValidation type="whole" allowBlank="1" showErrorMessage="1" error="Max. IMP sheetflow length = 150'." sqref="C7" xr:uid="{00000000-0002-0000-0000-000000000000}">
      <formula1>5</formula1>
      <formula2>150</formula2>
    </dataValidation>
    <dataValidation type="whole" allowBlank="1" showErrorMessage="1" error="Max. VFS sheet flow length = 100'." sqref="C24" xr:uid="{00000000-0002-0000-0000-000001000000}">
      <formula1>5</formula1>
      <formula2>100</formula2>
    </dataValidation>
  </dataValidations>
  <pageMargins left="1.5" right="1" top="0.75" bottom="1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3"/>
  <sheetViews>
    <sheetView workbookViewId="0">
      <selection activeCell="A60" sqref="A60"/>
    </sheetView>
  </sheetViews>
  <sheetFormatPr defaultRowHeight="15" x14ac:dyDescent="0.25"/>
  <cols>
    <col min="1" max="1" width="76.28515625" customWidth="1"/>
    <col min="2" max="2" width="12.5703125" customWidth="1"/>
    <col min="6" max="6" width="17" customWidth="1"/>
    <col min="7" max="7" width="26.85546875" customWidth="1"/>
    <col min="8" max="8" width="25" customWidth="1"/>
    <col min="9" max="9" width="20.85546875" bestFit="1" customWidth="1"/>
  </cols>
  <sheetData>
    <row r="2" spans="1:9" x14ac:dyDescent="0.25">
      <c r="A2" s="25" t="s">
        <v>50</v>
      </c>
      <c r="F2" s="59" t="s">
        <v>98</v>
      </c>
      <c r="G2" s="59"/>
      <c r="H2" s="59"/>
      <c r="I2" s="59"/>
    </row>
    <row r="3" spans="1:9" ht="15" customHeight="1" x14ac:dyDescent="0.25">
      <c r="A3" s="23" t="s">
        <v>42</v>
      </c>
      <c r="B3" s="34"/>
      <c r="C3" t="s">
        <v>43</v>
      </c>
      <c r="F3" s="60" t="s">
        <v>59</v>
      </c>
      <c r="G3" s="60"/>
      <c r="H3" s="60"/>
      <c r="I3" s="60"/>
    </row>
    <row r="4" spans="1:9" ht="15" customHeight="1" x14ac:dyDescent="0.25">
      <c r="A4" s="23" t="s">
        <v>40</v>
      </c>
      <c r="B4" s="34"/>
      <c r="C4" t="s">
        <v>39</v>
      </c>
      <c r="F4" s="61" t="s">
        <v>60</v>
      </c>
      <c r="G4" s="62"/>
      <c r="H4" s="63"/>
      <c r="I4" s="30" t="s">
        <v>61</v>
      </c>
    </row>
    <row r="5" spans="1:9" x14ac:dyDescent="0.25">
      <c r="F5" s="53" t="s">
        <v>62</v>
      </c>
      <c r="G5" s="53" t="s">
        <v>63</v>
      </c>
      <c r="H5" s="31" t="s">
        <v>64</v>
      </c>
      <c r="I5" s="32">
        <v>0.15</v>
      </c>
    </row>
    <row r="6" spans="1:9" ht="15" customHeight="1" x14ac:dyDescent="0.25">
      <c r="A6" s="25" t="s">
        <v>49</v>
      </c>
      <c r="F6" s="54"/>
      <c r="G6" s="54"/>
      <c r="H6" s="31" t="s">
        <v>65</v>
      </c>
      <c r="I6" s="32">
        <v>0.1</v>
      </c>
    </row>
    <row r="7" spans="1:9" ht="15" customHeight="1" x14ac:dyDescent="0.25">
      <c r="A7" s="23" t="s">
        <v>44</v>
      </c>
      <c r="B7" s="27">
        <f>B3*0.2</f>
        <v>0</v>
      </c>
      <c r="C7" t="s">
        <v>43</v>
      </c>
      <c r="F7" s="54"/>
      <c r="G7" s="55"/>
      <c r="H7" s="31" t="s">
        <v>66</v>
      </c>
      <c r="I7" s="32">
        <v>0.05</v>
      </c>
    </row>
    <row r="8" spans="1:9" ht="15" customHeight="1" x14ac:dyDescent="0.25">
      <c r="A8" s="23" t="s">
        <v>41</v>
      </c>
      <c r="B8" s="27">
        <f>B4*0.5</f>
        <v>0</v>
      </c>
      <c r="C8" t="s">
        <v>39</v>
      </c>
      <c r="F8" s="54"/>
      <c r="G8" s="53" t="s">
        <v>67</v>
      </c>
      <c r="H8" s="31" t="s">
        <v>64</v>
      </c>
      <c r="I8" s="32">
        <v>0.2</v>
      </c>
    </row>
    <row r="9" spans="1:9" ht="15" customHeight="1" x14ac:dyDescent="0.25">
      <c r="A9" s="23" t="s">
        <v>48</v>
      </c>
      <c r="F9" s="54"/>
      <c r="G9" s="54"/>
      <c r="H9" s="31" t="s">
        <v>65</v>
      </c>
      <c r="I9" s="32">
        <v>0.1</v>
      </c>
    </row>
    <row r="10" spans="1:9" ht="15" customHeight="1" x14ac:dyDescent="0.25">
      <c r="A10" s="24" t="s">
        <v>45</v>
      </c>
      <c r="B10" s="27">
        <f>B4*0.2</f>
        <v>0</v>
      </c>
      <c r="C10" t="s">
        <v>39</v>
      </c>
      <c r="F10" s="54"/>
      <c r="G10" s="55"/>
      <c r="H10" s="31" t="s">
        <v>68</v>
      </c>
      <c r="I10" s="32">
        <v>0.05</v>
      </c>
    </row>
    <row r="11" spans="1:9" ht="15" customHeight="1" x14ac:dyDescent="0.25">
      <c r="A11" s="24" t="s">
        <v>46</v>
      </c>
      <c r="B11" s="27">
        <f>B4*0.2</f>
        <v>0</v>
      </c>
      <c r="C11" t="s">
        <v>39</v>
      </c>
      <c r="F11" s="54"/>
      <c r="G11" s="53" t="s">
        <v>69</v>
      </c>
      <c r="H11" s="31" t="s">
        <v>64</v>
      </c>
      <c r="I11" s="32">
        <v>0.25</v>
      </c>
    </row>
    <row r="12" spans="1:9" ht="15" customHeight="1" x14ac:dyDescent="0.25">
      <c r="A12" s="24" t="s">
        <v>47</v>
      </c>
      <c r="B12" s="27">
        <f>B4*0.1</f>
        <v>0</v>
      </c>
      <c r="C12" t="s">
        <v>39</v>
      </c>
      <c r="F12" s="54"/>
      <c r="G12" s="54"/>
      <c r="H12" s="31" t="s">
        <v>65</v>
      </c>
      <c r="I12" s="32">
        <v>0.15</v>
      </c>
    </row>
    <row r="13" spans="1:9" x14ac:dyDescent="0.25">
      <c r="F13" s="54"/>
      <c r="G13" s="55"/>
      <c r="H13" s="31" t="s">
        <v>68</v>
      </c>
      <c r="I13" s="32">
        <v>0.1</v>
      </c>
    </row>
    <row r="14" spans="1:9" ht="15" customHeight="1" x14ac:dyDescent="0.25">
      <c r="A14" s="26" t="s">
        <v>51</v>
      </c>
      <c r="F14" s="54"/>
      <c r="G14" s="53" t="s">
        <v>70</v>
      </c>
      <c r="H14" s="31" t="s">
        <v>64</v>
      </c>
      <c r="I14" s="32">
        <v>0.4</v>
      </c>
    </row>
    <row r="15" spans="1:9" ht="15" customHeight="1" x14ac:dyDescent="0.25">
      <c r="A15" s="24" t="s">
        <v>54</v>
      </c>
      <c r="B15" s="28">
        <v>1</v>
      </c>
      <c r="C15" t="s">
        <v>15</v>
      </c>
      <c r="F15" s="54"/>
      <c r="G15" s="54"/>
      <c r="H15" s="31" t="s">
        <v>65</v>
      </c>
      <c r="I15" s="32">
        <v>0.3</v>
      </c>
    </row>
    <row r="16" spans="1:9" x14ac:dyDescent="0.25">
      <c r="A16" s="24" t="s">
        <v>58</v>
      </c>
      <c r="B16" s="34"/>
      <c r="F16" s="55"/>
      <c r="G16" s="55"/>
      <c r="H16" s="31" t="s">
        <v>68</v>
      </c>
      <c r="I16" s="32">
        <v>0.25</v>
      </c>
    </row>
    <row r="17" spans="1:9" x14ac:dyDescent="0.25">
      <c r="A17" s="24" t="s">
        <v>52</v>
      </c>
      <c r="B17" s="34"/>
      <c r="F17" s="53" t="s">
        <v>71</v>
      </c>
      <c r="G17" s="53" t="s">
        <v>72</v>
      </c>
      <c r="H17" s="31" t="s">
        <v>73</v>
      </c>
      <c r="I17" s="32">
        <v>0.05</v>
      </c>
    </row>
    <row r="18" spans="1:9" x14ac:dyDescent="0.25">
      <c r="A18" s="24" t="s">
        <v>53</v>
      </c>
      <c r="B18" s="28">
        <v>7</v>
      </c>
      <c r="C18" t="s">
        <v>15</v>
      </c>
      <c r="F18" s="54"/>
      <c r="G18" s="54"/>
      <c r="H18" s="31" t="s">
        <v>74</v>
      </c>
      <c r="I18" s="32">
        <v>0.1</v>
      </c>
    </row>
    <row r="19" spans="1:9" x14ac:dyDescent="0.25">
      <c r="A19" s="24" t="s">
        <v>55</v>
      </c>
      <c r="B19" s="28">
        <v>7.2</v>
      </c>
      <c r="C19" t="s">
        <v>15</v>
      </c>
      <c r="F19" s="54"/>
      <c r="G19" s="55"/>
      <c r="H19" s="31" t="s">
        <v>75</v>
      </c>
      <c r="I19" s="32">
        <v>0.15</v>
      </c>
    </row>
    <row r="20" spans="1:9" x14ac:dyDescent="0.25">
      <c r="A20" s="24" t="s">
        <v>56</v>
      </c>
      <c r="B20" s="28">
        <v>6</v>
      </c>
      <c r="C20" t="s">
        <v>15</v>
      </c>
      <c r="F20" s="54"/>
      <c r="G20" s="53" t="s">
        <v>76</v>
      </c>
      <c r="H20" s="31" t="s">
        <v>73</v>
      </c>
      <c r="I20" s="32">
        <v>0.13</v>
      </c>
    </row>
    <row r="21" spans="1:9" x14ac:dyDescent="0.25">
      <c r="A21" s="24" t="s">
        <v>57</v>
      </c>
      <c r="B21" s="39" t="str">
        <f>IF(OR(B16="",B17=""),"",-(B15*B16*B17-B18-B19-B20))</f>
        <v/>
      </c>
      <c r="C21" t="s">
        <v>15</v>
      </c>
      <c r="F21" s="54"/>
      <c r="G21" s="54"/>
      <c r="H21" s="31" t="s">
        <v>74</v>
      </c>
      <c r="I21" s="32">
        <v>0.18</v>
      </c>
    </row>
    <row r="22" spans="1:9" x14ac:dyDescent="0.25">
      <c r="F22" s="55"/>
      <c r="G22" s="55"/>
      <c r="H22" s="31" t="s">
        <v>75</v>
      </c>
      <c r="I22" s="32">
        <v>0.25</v>
      </c>
    </row>
    <row r="23" spans="1:9" x14ac:dyDescent="0.25">
      <c r="F23" s="53" t="s">
        <v>77</v>
      </c>
      <c r="G23" s="56" t="s">
        <v>78</v>
      </c>
      <c r="H23" s="57"/>
      <c r="I23" s="32">
        <v>0.95</v>
      </c>
    </row>
    <row r="24" spans="1:9" x14ac:dyDescent="0.25">
      <c r="F24" s="54"/>
      <c r="G24" s="56" t="s">
        <v>79</v>
      </c>
      <c r="H24" s="57"/>
      <c r="I24" s="32">
        <v>0.95</v>
      </c>
    </row>
    <row r="25" spans="1:9" x14ac:dyDescent="0.25">
      <c r="F25" s="55"/>
      <c r="G25" s="56" t="s">
        <v>80</v>
      </c>
      <c r="H25" s="57"/>
      <c r="I25" s="32">
        <v>0.7</v>
      </c>
    </row>
    <row r="26" spans="1:9" x14ac:dyDescent="0.25">
      <c r="F26" s="56" t="s">
        <v>81</v>
      </c>
      <c r="G26" s="58"/>
      <c r="H26" s="57"/>
      <c r="I26" s="32">
        <v>0.3</v>
      </c>
    </row>
    <row r="27" spans="1:9" x14ac:dyDescent="0.25">
      <c r="F27" s="56" t="s">
        <v>82</v>
      </c>
      <c r="G27" s="58"/>
      <c r="H27" s="57"/>
      <c r="I27" s="32">
        <v>0.15</v>
      </c>
    </row>
    <row r="28" spans="1:9" x14ac:dyDescent="0.25">
      <c r="F28" s="56" t="s">
        <v>83</v>
      </c>
      <c r="G28" s="58"/>
      <c r="H28" s="57"/>
      <c r="I28" s="32">
        <v>0.25</v>
      </c>
    </row>
    <row r="29" spans="1:9" x14ac:dyDescent="0.25">
      <c r="F29" s="56" t="s">
        <v>84</v>
      </c>
      <c r="G29" s="58"/>
      <c r="H29" s="57"/>
      <c r="I29" s="32">
        <v>0.15</v>
      </c>
    </row>
    <row r="30" spans="1:9" x14ac:dyDescent="0.25">
      <c r="F30" s="56" t="s">
        <v>85</v>
      </c>
      <c r="G30" s="58"/>
      <c r="H30" s="57"/>
      <c r="I30" s="32">
        <v>0.3</v>
      </c>
    </row>
    <row r="31" spans="1:9" x14ac:dyDescent="0.25">
      <c r="F31" s="56" t="s">
        <v>86</v>
      </c>
      <c r="G31" s="58"/>
      <c r="H31" s="57"/>
      <c r="I31" s="32">
        <v>0.08</v>
      </c>
    </row>
    <row r="32" spans="1:9" x14ac:dyDescent="0.25">
      <c r="F32" s="56" t="s">
        <v>87</v>
      </c>
      <c r="G32" s="58"/>
      <c r="H32" s="57"/>
      <c r="I32" s="32">
        <v>0.9</v>
      </c>
    </row>
    <row r="33" spans="6:9" x14ac:dyDescent="0.25">
      <c r="F33" s="56" t="s">
        <v>88</v>
      </c>
      <c r="G33" s="58"/>
      <c r="H33" s="57"/>
      <c r="I33" s="32">
        <v>0.9</v>
      </c>
    </row>
    <row r="34" spans="6:9" x14ac:dyDescent="0.25">
      <c r="F34" s="56" t="s">
        <v>89</v>
      </c>
      <c r="G34" s="58"/>
      <c r="H34" s="57"/>
      <c r="I34" s="32">
        <v>0.85</v>
      </c>
    </row>
    <row r="35" spans="6:9" x14ac:dyDescent="0.25">
      <c r="F35" s="56" t="s">
        <v>90</v>
      </c>
      <c r="G35" s="58"/>
      <c r="H35" s="57"/>
      <c r="I35" s="32">
        <v>0.7</v>
      </c>
    </row>
    <row r="36" spans="6:9" x14ac:dyDescent="0.25">
      <c r="F36" s="56" t="s">
        <v>91</v>
      </c>
      <c r="G36" s="58"/>
      <c r="H36" s="57"/>
      <c r="I36" s="32">
        <v>0.4</v>
      </c>
    </row>
    <row r="37" spans="6:9" x14ac:dyDescent="0.25">
      <c r="F37" s="56" t="s">
        <v>92</v>
      </c>
      <c r="G37" s="58"/>
      <c r="H37" s="57"/>
      <c r="I37" s="32">
        <v>0.5</v>
      </c>
    </row>
    <row r="38" spans="6:9" x14ac:dyDescent="0.25">
      <c r="F38" s="56" t="s">
        <v>93</v>
      </c>
      <c r="G38" s="58"/>
      <c r="H38" s="57"/>
      <c r="I38" s="32">
        <v>0.7</v>
      </c>
    </row>
    <row r="39" spans="6:9" x14ac:dyDescent="0.25">
      <c r="F39" s="56" t="s">
        <v>94</v>
      </c>
      <c r="G39" s="58"/>
      <c r="H39" s="57"/>
      <c r="I39" s="32">
        <v>0.35</v>
      </c>
    </row>
    <row r="40" spans="6:9" x14ac:dyDescent="0.25">
      <c r="F40" s="56" t="s">
        <v>95</v>
      </c>
      <c r="G40" s="58"/>
      <c r="H40" s="57"/>
      <c r="I40" s="32">
        <v>0.6</v>
      </c>
    </row>
    <row r="41" spans="6:9" x14ac:dyDescent="0.25">
      <c r="F41" s="56" t="s">
        <v>96</v>
      </c>
      <c r="G41" s="58"/>
      <c r="H41" s="57"/>
      <c r="I41" s="32">
        <v>0.7</v>
      </c>
    </row>
    <row r="42" spans="6:9" x14ac:dyDescent="0.25">
      <c r="F42" s="56" t="s">
        <v>97</v>
      </c>
      <c r="G42" s="58"/>
      <c r="H42" s="57"/>
      <c r="I42" s="32">
        <v>0.8</v>
      </c>
    </row>
    <row r="43" spans="6:9" x14ac:dyDescent="0.25">
      <c r="F43" s="33" t="s">
        <v>99</v>
      </c>
      <c r="G43" s="29"/>
      <c r="H43" s="29"/>
      <c r="I43" s="29"/>
    </row>
  </sheetData>
  <sheetProtection algorithmName="SHA-512" hashValue="W/cTkZSCHh7UIBChoFTiRd0FRKcqTi/kMHe8u9hSO0T7LQKpH9dqbu+It+frICBGovO/e+4lRh1COUyZ5GoGqw==" saltValue="Ymx8Gs0zGXxMGnz6/GOhcw==" spinCount="100000" sheet="1" objects="1" scenarios="1"/>
  <mergeCells count="32">
    <mergeCell ref="F42:H42"/>
    <mergeCell ref="F2:I2"/>
    <mergeCell ref="F37:H37"/>
    <mergeCell ref="F38:H38"/>
    <mergeCell ref="F39:H39"/>
    <mergeCell ref="F40:H40"/>
    <mergeCell ref="F41:H41"/>
    <mergeCell ref="F3:I3"/>
    <mergeCell ref="F4:H4"/>
    <mergeCell ref="F5:F16"/>
    <mergeCell ref="G5:G7"/>
    <mergeCell ref="G8:G10"/>
    <mergeCell ref="F31:H31"/>
    <mergeCell ref="F32:H32"/>
    <mergeCell ref="F33:H33"/>
    <mergeCell ref="F34:H34"/>
    <mergeCell ref="F35:H35"/>
    <mergeCell ref="F36:H36"/>
    <mergeCell ref="F26:H26"/>
    <mergeCell ref="F27:H27"/>
    <mergeCell ref="F28:H28"/>
    <mergeCell ref="F29:H29"/>
    <mergeCell ref="F30:H30"/>
    <mergeCell ref="G11:G13"/>
    <mergeCell ref="G23:H23"/>
    <mergeCell ref="G24:H24"/>
    <mergeCell ref="G14:G16"/>
    <mergeCell ref="F17:F22"/>
    <mergeCell ref="G17:G19"/>
    <mergeCell ref="G20:G22"/>
    <mergeCell ref="F23:F25"/>
    <mergeCell ref="G25:H25"/>
  </mergeCells>
  <pageMargins left="0.5" right="0.25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E33" sqref="E33"/>
    </sheetView>
  </sheetViews>
  <sheetFormatPr defaultRowHeight="15" x14ac:dyDescent="0.25"/>
  <cols>
    <col min="2" max="2" width="14" customWidth="1"/>
    <col min="3" max="3" width="15.42578125" customWidth="1"/>
    <col min="4" max="4" width="17.140625" bestFit="1" customWidth="1"/>
    <col min="5" max="5" width="12.7109375" customWidth="1"/>
  </cols>
  <sheetData>
    <row r="1" spans="1:5" ht="18.75" x14ac:dyDescent="0.3">
      <c r="A1" s="64" t="s">
        <v>106</v>
      </c>
      <c r="B1" s="64"/>
      <c r="C1" s="64"/>
      <c r="D1" s="64"/>
    </row>
    <row r="2" spans="1:5" ht="18.75" x14ac:dyDescent="0.3">
      <c r="A2" s="22"/>
      <c r="B2" s="22"/>
      <c r="C2" s="22"/>
      <c r="D2" s="22"/>
    </row>
    <row r="3" spans="1:5" ht="18.75" x14ac:dyDescent="0.3">
      <c r="A3" s="21"/>
      <c r="B3" s="21"/>
      <c r="C3" s="21"/>
      <c r="D3" s="21"/>
    </row>
    <row r="4" spans="1:5" ht="18.75" x14ac:dyDescent="0.3">
      <c r="A4" s="65" t="s">
        <v>35</v>
      </c>
      <c r="B4" s="65"/>
      <c r="C4" s="65"/>
      <c r="D4" s="65"/>
    </row>
    <row r="5" spans="1:5" ht="15.75" x14ac:dyDescent="0.25">
      <c r="A5" s="20" t="s">
        <v>26</v>
      </c>
      <c r="B5" s="20" t="s">
        <v>27</v>
      </c>
      <c r="C5" s="20" t="s">
        <v>28</v>
      </c>
      <c r="D5" s="20" t="s">
        <v>29</v>
      </c>
    </row>
    <row r="6" spans="1:5" ht="15.75" x14ac:dyDescent="0.25">
      <c r="A6" s="14" t="s">
        <v>30</v>
      </c>
      <c r="B6" s="15">
        <v>0.114996</v>
      </c>
      <c r="C6" s="36"/>
      <c r="D6" s="16">
        <f>B6*C6*43560/12</f>
        <v>0</v>
      </c>
    </row>
    <row r="7" spans="1:5" ht="15.75" x14ac:dyDescent="0.25">
      <c r="A7" s="14" t="s">
        <v>31</v>
      </c>
      <c r="B7" s="15">
        <v>0.144648</v>
      </c>
      <c r="C7" s="36"/>
      <c r="D7" s="16">
        <f>B7*C7*43560/12</f>
        <v>0</v>
      </c>
    </row>
    <row r="8" spans="1:5" ht="15.75" x14ac:dyDescent="0.25">
      <c r="A8" s="14" t="s">
        <v>32</v>
      </c>
      <c r="B8" s="15">
        <v>0.142903</v>
      </c>
      <c r="C8" s="36"/>
      <c r="D8" s="16">
        <f t="shared" ref="D8:D9" si="0">B8*C8*43560/12</f>
        <v>0</v>
      </c>
    </row>
    <row r="9" spans="1:5" ht="16.5" thickBot="1" x14ac:dyDescent="0.3">
      <c r="A9" s="14" t="s">
        <v>33</v>
      </c>
      <c r="B9" s="15">
        <v>0.13169700000000001</v>
      </c>
      <c r="C9" s="36"/>
      <c r="D9" s="17">
        <f t="shared" si="0"/>
        <v>0</v>
      </c>
    </row>
    <row r="10" spans="1:5" ht="16.5" thickTop="1" x14ac:dyDescent="0.25">
      <c r="D10" s="18">
        <f>SUM(D6:D9)</f>
        <v>0</v>
      </c>
      <c r="E10" s="19" t="s">
        <v>34</v>
      </c>
    </row>
    <row r="13" spans="1:5" ht="21" x14ac:dyDescent="0.35">
      <c r="A13" s="66" t="s">
        <v>38</v>
      </c>
      <c r="B13" s="66"/>
      <c r="C13" s="66"/>
      <c r="D13" s="66"/>
    </row>
    <row r="16" spans="1:5" ht="18.75" x14ac:dyDescent="0.3">
      <c r="A16" s="65" t="s">
        <v>37</v>
      </c>
      <c r="B16" s="65"/>
      <c r="C16" s="65"/>
      <c r="D16" s="65"/>
    </row>
    <row r="17" spans="1:5" ht="15.75" x14ac:dyDescent="0.25">
      <c r="A17" s="20" t="s">
        <v>26</v>
      </c>
      <c r="B17" s="20" t="s">
        <v>27</v>
      </c>
      <c r="C17" s="20" t="s">
        <v>36</v>
      </c>
      <c r="D17" s="20" t="s">
        <v>29</v>
      </c>
    </row>
    <row r="18" spans="1:5" ht="15.75" x14ac:dyDescent="0.25">
      <c r="A18" s="14" t="s">
        <v>30</v>
      </c>
      <c r="B18" s="15">
        <v>0.114996</v>
      </c>
      <c r="C18" s="36"/>
      <c r="D18" s="16">
        <f>B18*C18*43560/12/200</f>
        <v>0</v>
      </c>
    </row>
    <row r="19" spans="1:5" ht="15.75" x14ac:dyDescent="0.25">
      <c r="A19" s="14" t="s">
        <v>31</v>
      </c>
      <c r="B19" s="15">
        <v>0.144648</v>
      </c>
      <c r="C19" s="36"/>
      <c r="D19" s="16">
        <f>B19*C19*43560/12/200</f>
        <v>0</v>
      </c>
    </row>
    <row r="20" spans="1:5" ht="15.75" x14ac:dyDescent="0.25">
      <c r="A20" s="14" t="s">
        <v>32</v>
      </c>
      <c r="B20" s="15">
        <v>0.142903</v>
      </c>
      <c r="C20" s="36"/>
      <c r="D20" s="16">
        <f>B20*C20*43560/12/200</f>
        <v>0</v>
      </c>
    </row>
    <row r="21" spans="1:5" ht="16.5" thickBot="1" x14ac:dyDescent="0.3">
      <c r="A21" s="14" t="s">
        <v>33</v>
      </c>
      <c r="B21" s="15">
        <v>0.13169700000000001</v>
      </c>
      <c r="C21" s="36"/>
      <c r="D21" s="17">
        <f>B21*C21*43560/12/200</f>
        <v>0</v>
      </c>
    </row>
    <row r="22" spans="1:5" ht="16.5" thickTop="1" x14ac:dyDescent="0.25">
      <c r="D22" s="18">
        <f>SUM(D18:D21)</f>
        <v>0</v>
      </c>
      <c r="E22" s="19" t="s">
        <v>34</v>
      </c>
    </row>
  </sheetData>
  <sheetProtection algorithmName="SHA-512" hashValue="bsaM+uxduksLG+V19jMvQgpcYTF2D3AmiENt50Qjy9Sz2IStYI/cA7FG3ROSFr7n+ET+rWCVaBee3uVuoGfzFg==" saltValue="q51mjikD7Wc3edGfE8LTmA==" spinCount="100000" sheet="1" objects="1" scenarios="1"/>
  <mergeCells count="4">
    <mergeCell ref="A1:D1"/>
    <mergeCell ref="A4:D4"/>
    <mergeCell ref="A16:D16"/>
    <mergeCell ref="A13:D13"/>
  </mergeCells>
  <pageMargins left="1.75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BMP 9.0 Sheet Flow</vt:lpstr>
      <vt:lpstr>BMP 12.0 Wetlands</vt:lpstr>
      <vt:lpstr>BMP 17.0 Afforestation</vt:lpstr>
      <vt:lpstr>'BMP 9.0 Sheet Flow'!Print_Area</vt:lpstr>
    </vt:vector>
  </TitlesOfParts>
  <Company>State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Greer, Randell (DNREC)</dc:creator>
  <cp:lastModifiedBy>Greer, Randell (DNREC)</cp:lastModifiedBy>
  <cp:lastPrinted>2020-05-06T17:20:45Z</cp:lastPrinted>
  <dcterms:created xsi:type="dcterms:W3CDTF">2018-02-26T15:31:24Z</dcterms:created>
  <dcterms:modified xsi:type="dcterms:W3CDTF">2020-05-07T18:27:19Z</dcterms:modified>
</cp:coreProperties>
</file>