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harts/colors2.xml" ContentType="application/vnd.ms-office.chartcolor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hreadedComments/threadedComment3.xml" ContentType="application/vnd.ms-excel.threadedcomments+xml"/>
  <Override PartName="/xl/comments4.xml" ContentType="application/vnd.openxmlformats-officedocument.spreadsheetml.comments+xml"/>
  <Override PartName="/docProps/app.xml" ContentType="application/vnd.openxmlformats-officedocument.extended-propertie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nv5.com\panzura\BTS\CleanEnergy\632\shares\F\0-PROJECTS\Active\Delaware\EEAC\2, EEAC Business\EMV\Snapshots\2024 Q1 &amp; Q2\"/>
    </mc:Choice>
  </mc:AlternateContent>
  <xr:revisionPtr revIDLastSave="0" documentId="13_ncr:1_{4087FAFE-6BE5-4224-B2A6-F499EECAD87A}" xr6:coauthVersionLast="47" xr6:coauthVersionMax="47" xr10:uidLastSave="{00000000-0000-0000-0000-000000000000}"/>
  <bookViews>
    <workbookView xWindow="-90" yWindow="-90" windowWidth="19380" windowHeight="9765" xr2:uid="{00000000-000D-0000-FFFF-FFFF00000000}"/>
  </bookViews>
  <sheets>
    <sheet name="DNREC" sheetId="1" r:id="rId1"/>
    <sheet name="DPL" sheetId="3" r:id="rId2"/>
    <sheet name="DEMEC" sheetId="4" r:id="rId3"/>
    <sheet name="DESEU" sheetId="6" r:id="rId4"/>
    <sheet name="DEC" sheetId="8" r:id="rId5"/>
    <sheet name="Statewide" sheetId="5" r:id="rId6"/>
  </sheets>
  <externalReferences>
    <externalReference r:id="rId7"/>
    <externalReference r:id="rId8"/>
  </externalReferences>
  <definedNames>
    <definedName name="ACYear1">'[1]Avoided Costs'!$A$20</definedName>
    <definedName name="array_names">[2]ArrayNames!$B$8:$F$56</definedName>
    <definedName name="array_num">[1]MeasReview!$G$2</definedName>
    <definedName name="BaseYr">'[2]Screening Info'!$F$15</definedName>
    <definedName name="Benefit_names">[1]ArrayNames!$U$4:$V$15</definedName>
    <definedName name="BudgetsNPV_AllTotal">'[2]Budgets Summary'!$F$7</definedName>
    <definedName name="BudgetsNPV_ElecTotal">'[2]Budgets Summary'!$C$7</definedName>
    <definedName name="BudgetsNPV_GasTotal">'[2]Budgets Summary'!$D$7</definedName>
    <definedName name="CleanDevMech">[1]Emissions!$B$105</definedName>
    <definedName name="Cnfg_Contrib1">'[2]Screening Info'!$E$28</definedName>
    <definedName name="Cnfg_Contrib2">'[2]Screening Info'!$F$28</definedName>
    <definedName name="Cnfg_Contrib3">'[2]Screening Info'!$G$28</definedName>
    <definedName name="Cnfg_EnableMultZones">'[1]Screening Info'!$L$27</definedName>
    <definedName name="Cnfg_IncludeExt">'[1]Screening Info'!$L$18</definedName>
    <definedName name="Cnfg_MaxACYrs">[1]Config!$B$13</definedName>
    <definedName name="Cnfg_MaxInstallYrs">[1]Config!$B$12</definedName>
    <definedName name="Cnfg_MaxPrgms">[1]Config!$B$10</definedName>
    <definedName name="Cnfg_OtherResourceUnits">'[1]Screening Info'!$L$16</definedName>
    <definedName name="Cnfg_PrgmAbbreviation">'[2]Screening Info'!$F$23</definedName>
    <definedName name="Cnfg_ProgramLabel">'[2]Screening Info'!$F$22</definedName>
    <definedName name="Cnfg_SocietalOrTotRes">[2]Config!$B$111</definedName>
    <definedName name="Cnfg_WaterUnits">'[1]Screening Info'!$L$15</definedName>
    <definedName name="CostsYr">'[1]Screening Info'!$F$16</definedName>
    <definedName name="Currency">'[2]Screening Info'!$F$18</definedName>
    <definedName name="DemandUnits">'[1]Screening Info'!$L$13</definedName>
    <definedName name="DiscToBaseYr">[2]Config!$B$113</definedName>
    <definedName name="ElecSalesAndRevReqs">'[1]Avoided Costs'!$BE$20:$BF$69</definedName>
    <definedName name="EmissElecCO2">'[1]Avoided Costs'!$AI$5</definedName>
    <definedName name="EmissElecNOx">'[1]Avoided Costs'!$AJ$5</definedName>
    <definedName name="EmissElecSO2">'[1]Avoided Costs'!$AK$5</definedName>
    <definedName name="EndUseFuelUnits">'[1]Screening Info'!$L$14</definedName>
    <definedName name="EnergyUnits">'[1]Screening Info'!$L$12</definedName>
    <definedName name="ErrorString">"---"</definedName>
    <definedName name="ExchangeRate">'[1]Rate Impact'!$F$28</definedName>
    <definedName name="FFUnitsDiv1k">[1]Config!$B$23</definedName>
    <definedName name="FirstYr">'[2]Screening Info'!$F$6</definedName>
    <definedName name="InstallYrs">'[1]Screening Info'!$F$9</definedName>
    <definedName name="Lkup_FFUnits">[1]Config!$B$18:$B$21</definedName>
    <definedName name="Lkup_FuelClass">[1]Config!$B$26:$B$33</definedName>
    <definedName name="Lkup_FuelType">'[1]Avoided Costs'!$N$16:$S$16</definedName>
    <definedName name="Lkup_NetBenefits">[2]Config!$B$36:$B$41</definedName>
    <definedName name="Lkup_PrgmCode">'[1]Program Data'!$B$13:$B$23</definedName>
    <definedName name="Lkup_ProgramType">'[1]Program Data'!$E$3:$E$10</definedName>
    <definedName name="Lkup_SaveYrArrays">[1]Config!$B$44:$C$62</definedName>
    <definedName name="Lkup_Sector">'[1]Avoided Costs'!$A$5:$A$9</definedName>
    <definedName name="Lkup_ZoneCode">'[1]Program Data'!$B$46:$B$49</definedName>
    <definedName name="LoadShapeNames">'[1]Load Shapes'!$B$4:$B$152</definedName>
    <definedName name="Loan_rate">'[1]Rate Impact'!$F$26</definedName>
    <definedName name="Loan_term">'[1]Rate Impact'!$F$27</definedName>
    <definedName name="ME_Years">'[1]Screening Info'!$F$8</definedName>
    <definedName name="MeasChanges">[1]MeasChanges!$A$3:$H$44</definedName>
    <definedName name="MeasChangesInputs">[1]Config!$B$65:$C$71</definedName>
    <definedName name="MeasScrnAllYrsOptions">[1]ArrayNames!$U$20:$U$21</definedName>
    <definedName name="Million">1000000</definedName>
    <definedName name="OtherResource">'[1]Avoided Costs'!$AF$16</definedName>
    <definedName name="P">"P"</definedName>
    <definedName name="PenProfileName">'[1]Pen Profiles'!$A$5:$A$48</definedName>
    <definedName name="ProgramCodes">'[1]Program Data'!$B$13:$B$42</definedName>
    <definedName name="ProgramData">'[1]Program Data'!$B$13:$V$42</definedName>
    <definedName name="ProgramYrs">'[2]Screening Info'!$F$7</definedName>
    <definedName name="ProjectName">'[1]Screening Info'!$G$3</definedName>
    <definedName name="RDRplus1">[2]Config!$B$112</definedName>
    <definedName name="RealDR">'[2]Screening Info'!$F$14</definedName>
    <definedName name="Space">" "</definedName>
    <definedName name="sum_benefits">'[1]Benefits Summary'!$A$8:$Z$37</definedName>
    <definedName name="T_BenCostSummary">'[1]Test Module'!$C$491</definedName>
    <definedName name="T_ScrnInfoCnfgs">'[1]Test Module'!$D$9</definedName>
    <definedName name="Thousand">1000</definedName>
    <definedName name="WoodColumns">[1]MeasCostEff!$Q$5:$R$5,[1]MeasCostEff!$AE$5:$AF$5</definedName>
    <definedName name="yr_range">[1]ArrayNames!$R$2:$R$25</definedName>
    <definedName name="ZoneCodes">'[1]Program Data'!$B$46:$B$60</definedName>
    <definedName name="ZoneData">'[1]Program Data'!$B$46:$D$60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6" l="1"/>
  <c r="D26" i="6"/>
  <c r="C26" i="6"/>
  <c r="L25" i="6"/>
  <c r="K25" i="6"/>
  <c r="L22" i="6"/>
  <c r="K22" i="6"/>
  <c r="L21" i="6"/>
  <c r="K21" i="6"/>
  <c r="L20" i="6"/>
  <c r="K20" i="6"/>
  <c r="K19" i="6"/>
  <c r="L18" i="6"/>
  <c r="K18" i="6"/>
  <c r="L17" i="6"/>
  <c r="K17" i="6"/>
  <c r="L16" i="6"/>
  <c r="K16" i="6"/>
  <c r="L15" i="6"/>
  <c r="K15" i="6"/>
  <c r="L14" i="6"/>
  <c r="K14" i="6"/>
  <c r="L13" i="6"/>
  <c r="K13" i="6"/>
  <c r="K12" i="6"/>
  <c r="J12" i="6"/>
  <c r="L12" i="6" s="1"/>
  <c r="K11" i="6"/>
  <c r="L10" i="6"/>
  <c r="K10" i="6"/>
  <c r="D9" i="5" l="1"/>
  <c r="E12" i="3"/>
  <c r="B9" i="5"/>
  <c r="C12" i="3"/>
  <c r="L11" i="1" l="1"/>
  <c r="M8" i="5" l="1"/>
  <c r="K8" i="5"/>
  <c r="G8" i="5"/>
  <c r="E8" i="5"/>
  <c r="C8" i="5"/>
  <c r="B28" i="8"/>
  <c r="P24" i="8"/>
  <c r="O24" i="8"/>
  <c r="N24" i="8"/>
  <c r="M24" i="8"/>
  <c r="J24" i="8"/>
  <c r="I24" i="8"/>
  <c r="H24" i="8"/>
  <c r="G24" i="8"/>
  <c r="F24" i="8"/>
  <c r="E24" i="8"/>
  <c r="D24" i="8"/>
  <c r="C24" i="8"/>
  <c r="K10" i="8"/>
  <c r="P11" i="1"/>
  <c r="L10" i="8" l="1"/>
  <c r="K11" i="8"/>
  <c r="L11" i="8"/>
  <c r="K12" i="8"/>
  <c r="L12" i="8"/>
  <c r="K13" i="8"/>
  <c r="L13" i="8"/>
  <c r="K14" i="8"/>
  <c r="L14" i="8"/>
  <c r="K15" i="8"/>
  <c r="L15" i="8"/>
  <c r="B28" i="4"/>
  <c r="B28" i="3"/>
  <c r="B28" i="1"/>
  <c r="P26" i="6"/>
  <c r="M5" i="5" s="1"/>
  <c r="O26" i="6"/>
  <c r="N26" i="6"/>
  <c r="K5" i="5" s="1"/>
  <c r="M26" i="6"/>
  <c r="I26" i="6"/>
  <c r="H26" i="6"/>
  <c r="G5" i="5" s="1"/>
  <c r="G26" i="6"/>
  <c r="F26" i="6"/>
  <c r="E5" i="5" s="1"/>
  <c r="C5" i="5"/>
  <c r="M9" i="5"/>
  <c r="K9" i="5"/>
  <c r="E9" i="5"/>
  <c r="C9" i="5"/>
  <c r="M4" i="5"/>
  <c r="K4" i="5"/>
  <c r="E4" i="5"/>
  <c r="C4" i="5"/>
  <c r="K26" i="6" l="1"/>
  <c r="L26" i="6"/>
  <c r="J26" i="6"/>
  <c r="I5" i="5" s="1"/>
  <c r="L24" i="8"/>
  <c r="K24" i="8"/>
  <c r="B18" i="5"/>
  <c r="B17" i="5"/>
  <c r="C16" i="5"/>
  <c r="B16" i="5"/>
  <c r="B15" i="5"/>
  <c r="B14" i="5"/>
  <c r="C15" i="5"/>
  <c r="C14" i="5"/>
  <c r="N24" i="4" l="1"/>
  <c r="M24" i="4"/>
  <c r="J24" i="4"/>
  <c r="I24" i="4"/>
  <c r="H24" i="4"/>
  <c r="G24" i="4"/>
  <c r="F24" i="4"/>
  <c r="E24" i="4"/>
  <c r="D24" i="4"/>
  <c r="C24" i="4"/>
  <c r="L15" i="4"/>
  <c r="L14" i="4"/>
  <c r="L13" i="4"/>
  <c r="L12" i="4"/>
  <c r="L11" i="4"/>
  <c r="L10" i="4"/>
  <c r="L24" i="4" l="1"/>
  <c r="K24" i="4"/>
  <c r="F12" i="3"/>
  <c r="F10" i="3"/>
  <c r="E11" i="3"/>
  <c r="E10" i="3"/>
  <c r="D12" i="3"/>
  <c r="D10" i="3"/>
  <c r="C11" i="3"/>
  <c r="C10" i="3"/>
  <c r="P24" i="3" l="1"/>
  <c r="O24" i="3"/>
  <c r="N24" i="3"/>
  <c r="M24" i="3"/>
  <c r="J24" i="3"/>
  <c r="I24" i="3"/>
  <c r="H24" i="3"/>
  <c r="G24" i="3"/>
  <c r="F24" i="3"/>
  <c r="E24" i="3"/>
  <c r="D24" i="3"/>
  <c r="C24" i="3"/>
  <c r="L12" i="3"/>
  <c r="K12" i="3"/>
  <c r="L11" i="3"/>
  <c r="K11" i="3"/>
  <c r="L10" i="3"/>
  <c r="K10" i="3"/>
  <c r="L24" i="3" l="1"/>
  <c r="K24" i="3"/>
  <c r="K11" i="1"/>
  <c r="L10" i="1"/>
  <c r="K10" i="1"/>
  <c r="D24" i="1"/>
  <c r="C7" i="5" s="1"/>
  <c r="C10" i="5" s="1"/>
  <c r="C24" i="1"/>
  <c r="J24" i="1"/>
  <c r="I7" i="5" s="1"/>
  <c r="I10" i="5" s="1"/>
  <c r="I24" i="1"/>
  <c r="L24" i="1" l="1"/>
  <c r="K24" i="1"/>
  <c r="E24" i="1"/>
  <c r="F24" i="1"/>
  <c r="E7" i="5" s="1"/>
  <c r="E10" i="5" s="1"/>
  <c r="G24" i="1"/>
  <c r="H24" i="1"/>
  <c r="G7" i="5" s="1"/>
  <c r="G10" i="5" s="1"/>
  <c r="M24" i="1"/>
  <c r="N24" i="1"/>
  <c r="K7" i="5" s="1"/>
  <c r="K10" i="5" s="1"/>
  <c r="O24" i="1"/>
  <c r="P24" i="1"/>
  <c r="M7" i="5" s="1"/>
  <c r="C17" i="5" l="1"/>
  <c r="M10" i="5"/>
  <c r="C1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tc={311D3BCA-38CD-4006-85F7-8EEFC387BD3B}</author>
  </authors>
  <commentList>
    <comment ref="K8" authorId="0" shapeId="0" xr:uid="{311D3BCA-38CD-4006-85F7-8EEFC387BD3B}">
      <text>
        <t>[Threaded comment]
Your version of Excel allows you to read this threaded comment; however, any edits to it will get removed if the file is opened in a newer version of Excel. Learn more: https://go.microsoft.com/fwlink/?linkid=870924
Comment:
    These columns should include all electric, gas, and delivered fuel energy impacts including any increased usage from fuel switching.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tc={745ED181-D162-47EB-8AC1-6680B7D3E1E3}</author>
  </authors>
  <commentList>
    <comment ref="K8" authorId="0" shapeId="0" xr:uid="{745ED181-D162-47EB-8AC1-6680B7D3E1E3}">
      <text>
        <t>[Threaded comment]
Your version of Excel allows you to read this threaded comment; however, any edits to it will get removed if the file is opened in a newer version of Excel. Learn more: https://go.microsoft.com/fwlink/?linkid=870924
Comment:
    These columns should include all electric, gas, and delivered fuel energy impacts including any increased usage from fuel switching.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tc={F7AF7713-7C69-40F3-B224-E6C2BF988E29}</author>
  </authors>
  <commentList>
    <comment ref="K8" authorId="0" shapeId="0" xr:uid="{F7AF7713-7C69-40F3-B224-E6C2BF988E29}">
      <text>
        <t>[Threaded comment]
Your version of Excel allows you to read this threaded comment; however, any edits to it will get removed if the file is opened in a newer version of Excel. Learn more: https://go.microsoft.com/fwlink/?linkid=870924
Comment:
    These columns should include all electric, gas, and delivered fuel energy impacts including any increased usage from fuel switching.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tc={8725B664-E63A-4A60-BD64-9D48CDBEED78}</author>
    <author>tc={664033F1-43D4-48DA-B4B2-40D8263B336E}</author>
    <author>Athena Bi</author>
  </authors>
  <commentList>
    <comment ref="K8" authorId="0" shapeId="0" xr:uid="{8725B664-E63A-4A60-BD64-9D48CDBEED78}">
      <text>
        <t>[Threaded comment]
Your version of Excel allows you to read this threaded comment; however, any edits to it will get removed if the file is opened in a newer version of Excel. Learn more: https://go.microsoft.com/fwlink/?linkid=870924
Comment:
    These columns should include all electric, gas, and delivered fuel energy impacts including any increased usage from fuel switching.</t>
      </text>
    </comment>
    <comment ref="N12" authorId="1" shapeId="0" xr:uid="{664033F1-43D4-48DA-B4B2-40D8263B336E}">
      <text>
        <t>[Threaded comment]
Your version of Excel allows you to read this threaded comment; however, any edits to it will get removed if the file is opened in a newer version of Excel. Learn more: https://go.microsoft.com/fwlink/?linkid=870924
Comment:
    No. Households</t>
      </text>
    </comment>
    <comment ref="M18" authorId="2" shapeId="0" xr:uid="{C3E9CC8B-3876-42FE-B38E-F0C54DFADEA8}">
      <text>
        <r>
          <rPr>
            <b/>
            <sz val="9"/>
            <color indexed="81"/>
            <rFont val="Tahoma"/>
            <family val="2"/>
          </rPr>
          <t>Athena Bi:</t>
        </r>
        <r>
          <rPr>
            <sz val="9"/>
            <color indexed="81"/>
            <rFont val="Tahoma"/>
            <family val="2"/>
          </rPr>
          <t xml:space="preserve">
We used to plan by number of units.</t>
        </r>
      </text>
    </comment>
    <comment ref="N18" authorId="2" shapeId="0" xr:uid="{8AF68DF1-9C62-4B94-B5C1-1F434779CE5A}">
      <text>
        <r>
          <rPr>
            <b/>
            <sz val="9"/>
            <color indexed="81"/>
            <rFont val="Tahoma"/>
            <family val="2"/>
          </rPr>
          <t>Athena Bi:</t>
        </r>
        <r>
          <rPr>
            <sz val="9"/>
            <color indexed="81"/>
            <rFont val="Tahoma"/>
            <family val="2"/>
          </rPr>
          <t xml:space="preserve">
Number of Buildings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tc={1A05416A-3862-4B9B-8984-A092D8D5D4F2}</author>
  </authors>
  <commentList>
    <comment ref="K8" authorId="0" shapeId="0" xr:uid="{1A05416A-3862-4B9B-8984-A092D8D5D4F2}">
      <text>
        <t>[Threaded comment]
Your version of Excel allows you to read this threaded comment; however, any edits to it will get removed if the file is opened in a newer version of Excel. Learn more: https://go.microsoft.com/fwlink/?linkid=870924
Comment:
    These columns should include all electric, gas, and delivered fuel energy impacts including any increased usage from fuel switching.</t>
      </text>
    </comment>
  </commentList>
</comments>
</file>

<file path=xl/sharedStrings.xml><?xml version="1.0" encoding="utf-8"?>
<sst xmlns="http://schemas.openxmlformats.org/spreadsheetml/2006/main" count="321" uniqueCount="82">
  <si>
    <t xml:space="preserve"> Program</t>
  </si>
  <si>
    <t>Biannual Program Snapshot</t>
  </si>
  <si>
    <t>Total Portfolio - All Programs</t>
  </si>
  <si>
    <t>Planned (Annual)</t>
  </si>
  <si>
    <t xml:space="preserve">                            Program Administrator:</t>
  </si>
  <si>
    <t xml:space="preserve">                            Report Date:</t>
  </si>
  <si>
    <t xml:space="preserve">                            Calendar Year:</t>
  </si>
  <si>
    <t xml:space="preserve">                            Snapshot Populated By (Point of Contact):</t>
  </si>
  <si>
    <t>Program Budget (Measures, Labor, and Admin)</t>
  </si>
  <si>
    <r>
      <t># of Projects Completed through Efficiency Programs</t>
    </r>
    <r>
      <rPr>
        <sz val="11"/>
        <color theme="0"/>
        <rFont val="Calibri"/>
        <family val="2"/>
        <scheme val="minor"/>
      </rPr>
      <t xml:space="preserve"> (Examples include # of homes, businesseses, customers, buildings, sites, units etc.)</t>
    </r>
  </si>
  <si>
    <t>Sector (Residential, Low Income, C&amp;I, Non-profit)</t>
  </si>
  <si>
    <t>Actual (As of end of Q2)</t>
  </si>
  <si>
    <t>Gross Peak Demand Reduction (kW)</t>
  </si>
  <si>
    <t>Gross Annual Oil/Propane Savings (MMBtu)</t>
  </si>
  <si>
    <t xml:space="preserve">                                         Report Period:</t>
  </si>
  <si>
    <t>Q1-Q2</t>
  </si>
  <si>
    <t>Gross Annual Gas Savings (MMBtu)</t>
  </si>
  <si>
    <t>Gross Annual Electric Savings (kWh) - No Fuel Switching</t>
  </si>
  <si>
    <t>kWh to MMBtu Conversion Factor</t>
  </si>
  <si>
    <t>Gross Annual All Fuel Energy  Savings (MMBtu)</t>
  </si>
  <si>
    <t>DNREC</t>
  </si>
  <si>
    <t>WAP</t>
  </si>
  <si>
    <t>Low Income</t>
  </si>
  <si>
    <t>Gretchen Calcagni</t>
  </si>
  <si>
    <t>EEIF</t>
  </si>
  <si>
    <t>Behavioral</t>
  </si>
  <si>
    <t>Energy Star for New Homes</t>
  </si>
  <si>
    <t>QHEC</t>
  </si>
  <si>
    <t>Joe Cohen</t>
  </si>
  <si>
    <t>DPL</t>
  </si>
  <si>
    <t>Residential</t>
  </si>
  <si>
    <t>C&amp;I</t>
  </si>
  <si>
    <t>Gross  Peak Demand Reduction (kW)</t>
  </si>
  <si>
    <t>Home Energy Rebates</t>
  </si>
  <si>
    <t>n/a</t>
  </si>
  <si>
    <t>Online Savings Store</t>
  </si>
  <si>
    <t>Local Retail Savings</t>
  </si>
  <si>
    <t>Appliance Recycling Rewards</t>
  </si>
  <si>
    <t>Large Business Solutions</t>
  </si>
  <si>
    <t>Small Business Solutions</t>
  </si>
  <si>
    <t>DEMEC</t>
  </si>
  <si>
    <t>Maya Krasker</t>
  </si>
  <si>
    <t xml:space="preserve"> PA</t>
  </si>
  <si>
    <t>Gross Annual Electric Savings (kWh)</t>
  </si>
  <si>
    <t>Peak Demand Reduction (kW)</t>
  </si>
  <si>
    <t>DESEU</t>
  </si>
  <si>
    <t>DEC</t>
  </si>
  <si>
    <t>Total</t>
  </si>
  <si>
    <t>$/kwh</t>
  </si>
  <si>
    <t>Actual (Q1-Q2)</t>
  </si>
  <si>
    <r>
      <t>Faith Efficiency</t>
    </r>
    <r>
      <rPr>
        <b/>
        <vertAlign val="superscript"/>
        <sz val="11"/>
        <rFont val="Calibri"/>
        <family val="2"/>
        <scheme val="minor"/>
      </rPr>
      <t>1</t>
    </r>
  </si>
  <si>
    <r>
      <t>Farm Program</t>
    </r>
    <r>
      <rPr>
        <b/>
        <vertAlign val="superscript"/>
        <sz val="11"/>
        <rFont val="Calibri"/>
        <family val="2"/>
        <scheme val="minor"/>
      </rPr>
      <t>2</t>
    </r>
  </si>
  <si>
    <r>
      <t>Home Performance Program</t>
    </r>
    <r>
      <rPr>
        <b/>
        <vertAlign val="superscript"/>
        <sz val="11"/>
        <rFont val="Calibri"/>
        <family val="2"/>
        <scheme val="minor"/>
      </rPr>
      <t>3</t>
    </r>
  </si>
  <si>
    <t>Energy Assessment for Non-profit</t>
  </si>
  <si>
    <r>
      <t>Pathway to Green Ribbon Schools</t>
    </r>
    <r>
      <rPr>
        <b/>
        <vertAlign val="superscript"/>
        <sz val="11"/>
        <rFont val="Calibri"/>
        <family val="2"/>
        <scheme val="minor"/>
      </rPr>
      <t>4</t>
    </r>
  </si>
  <si>
    <r>
      <t>Performance Contracting</t>
    </r>
    <r>
      <rPr>
        <b/>
        <vertAlign val="superscript"/>
        <sz val="11"/>
        <rFont val="Calibri"/>
        <family val="2"/>
        <scheme val="minor"/>
      </rPr>
      <t>5</t>
    </r>
  </si>
  <si>
    <t>Revolving Loan Fund</t>
  </si>
  <si>
    <t xml:space="preserve">Home Energy Checkup &amp; Counseling </t>
  </si>
  <si>
    <r>
      <t>Affordable Multifamily Housing</t>
    </r>
    <r>
      <rPr>
        <b/>
        <vertAlign val="superscript"/>
        <sz val="11"/>
        <rFont val="Calibri"/>
        <family val="2"/>
        <scheme val="minor"/>
      </rPr>
      <t>6</t>
    </r>
  </si>
  <si>
    <t xml:space="preserve">Online Marketplace </t>
  </si>
  <si>
    <t>Note</t>
  </si>
  <si>
    <t>1. Faith Efficiency is now an energy ambassador for the faith community. The assessment were conducted through Energy Asssment for Non-profit. If funded, the funding will be provided through Revolving Loan Fund .</t>
  </si>
  <si>
    <t>2. Farm program is under revamp and managed in house. We are actively looking for program partner but the performance will not be as high as projected, since it considered the program implimentor impact on the program.</t>
  </si>
  <si>
    <t xml:space="preserve">3. The projects in Q1-Q2 has a lower than projected kWh saving, but much higher MMBtu savings from Gas, Oil and Propane. </t>
  </si>
  <si>
    <t xml:space="preserve">4. Pathway to Green Ribbon School have Assessment done in Q1-Q2, but there is no followup survey responses to report for this time. </t>
  </si>
  <si>
    <t xml:space="preserve">5. We will report on the Performance Contracting Program at the end of the year. </t>
  </si>
  <si>
    <t>6. The Afforadable Multifamily  Housing will only reported on the measures which's all incentives were awarded. There is a delay in the reporting due to this. We expect to see the number increase faster in the later half of the year.</t>
  </si>
  <si>
    <t>6. There is one PACE project closed late August, which will be reported in Q3-Q4.</t>
  </si>
  <si>
    <t>Athena Bi</t>
  </si>
  <si>
    <t>JD</t>
  </si>
  <si>
    <t>EV Charging DR Program</t>
  </si>
  <si>
    <t>Roadway Area Lighting</t>
  </si>
  <si>
    <t>Heat Pump Water Heater</t>
  </si>
  <si>
    <t>Thermostat Program</t>
  </si>
  <si>
    <t>HPwES</t>
  </si>
  <si>
    <t>Planned Data based on Three Year Program Plans; Actual Data based on Data reported in Biannual Snapshot</t>
  </si>
  <si>
    <r>
      <t>PACE</t>
    </r>
    <r>
      <rPr>
        <b/>
        <vertAlign val="superscript"/>
        <sz val="10"/>
        <rFont val="Calibri"/>
        <family val="2"/>
        <scheme val="minor"/>
      </rPr>
      <t>6</t>
    </r>
  </si>
  <si>
    <t>Non-Profit EEIF</t>
  </si>
  <si>
    <t>Pre-Weatherization</t>
  </si>
  <si>
    <t>Challenge ESPC</t>
  </si>
  <si>
    <t>Small Business Performance Program</t>
  </si>
  <si>
    <t>Energize Delaware Climate Smart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</si>
</sst>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7"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i/>
      <sz val="11"/>
      <color theme="1"/>
      <name val="Calibri"/>
      <family val="2"/>
      <scheme val="minor"/>
    </font>
    <font>
      <i/>
      <sz val="18"/>
      <color theme="0"/>
      <name val="Calibri"/>
      <family val="2"/>
      <scheme val="minor"/>
    </font>
    <font>
      <b/>
      <i/>
      <sz val="18"/>
      <color theme="0"/>
      <name val="Calibri"/>
      <family val="2"/>
      <scheme val="minor"/>
    </font>
    <font>
      <b/>
      <sz val="11"/>
      <color theme="4" tint="-0.499984740745262"/>
      <name val="Calibri"/>
      <family val="2"/>
      <scheme val="minor"/>
    </font>
    <font>
      <i/>
      <sz val="11"/>
      <name val="Calibri"/>
      <family val="2"/>
      <scheme val="minor"/>
    </font>
    <font>
      <b/>
      <sz val="11"/>
      <color theme="1"/>
      <name val="Calibri"/>
      <family val="2"/>
      <scheme val="minor"/>
    </font>
    <font>
      <sz val="9"/>
      <color indexed="81"/>
      <name val="Tahoma"/>
      <family val="2"/>
    </font>
    <font>
      <b/>
      <vertAlign val="superscript"/>
      <sz val="11"/>
      <name val="Calibri"/>
      <family val="2"/>
      <scheme val="minor"/>
    </font>
    <font>
      <b/>
      <sz val="9"/>
      <color indexed="81"/>
      <name val="Tahoma"/>
      <family val="2"/>
    </font>
    <font>
      <b/>
      <vertAlign val="superscript"/>
      <sz val="10"/>
      <name val="Calibri"/>
      <family val="2"/>
      <scheme val="minor"/>
    </font>
  </fonts>
  <fills count="8">
    <fill>
      <patternFill patternType="none"/>
    </fill>
    <fill>
      <patternFill patternType="gray125"/>
    </fill>
    <fill>
      <patternFill patternType="solid">
        <fgColor rgb="FFCCDAEC"/>
        <bgColor indexed="64"/>
      </patternFill>
    </fill>
    <fill>
      <patternFill patternType="solid">
        <fgColor theme="0"/>
        <bgColor indexed="64"/>
      </patternFill>
    </fill>
    <fill>
      <patternFill patternType="solid">
        <fgColor rgb="FF11549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CE6F1"/>
        <bgColor rgb="FF000000"/>
      </patternFill>
    </fill>
  </fills>
  <borders count="29">
    <border>
      <left/>
      <right/>
      <top/>
      <bottom/>
      <diagonal/>
    </border>
    <border>
      <left/>
      <right style="thick">
        <color theme="0"/>
      </right>
      <top/>
      <bottom/>
      <diagonal/>
    </border>
    <border>
      <left/>
      <right/>
      <top/>
      <bottom style="thick">
        <color theme="4" tint="-0.499984740745262"/>
      </bottom>
      <diagonal/>
    </border>
    <border>
      <left/>
      <right/>
      <top style="thin">
        <color theme="0"/>
      </top>
      <bottom style="thin">
        <color theme="0"/>
      </bottom>
      <diagonal/>
    </border>
    <border>
      <left/>
      <right/>
      <top style="thin">
        <color theme="0"/>
      </top>
      <bottom/>
      <diagonal/>
    </border>
    <border>
      <left/>
      <right/>
      <top/>
      <bottom style="thin">
        <color theme="0"/>
      </bottom>
      <diagonal/>
    </border>
    <border>
      <left style="thick">
        <color theme="0"/>
      </left>
      <right/>
      <top style="thick">
        <color theme="0"/>
      </top>
      <bottom style="thin">
        <color theme="0"/>
      </bottom>
      <diagonal/>
    </border>
    <border>
      <left/>
      <right style="thick">
        <color theme="0"/>
      </right>
      <top style="thick">
        <color theme="0"/>
      </top>
      <bottom style="thin">
        <color theme="0"/>
      </bottom>
      <diagonal/>
    </border>
    <border>
      <left style="thick">
        <color theme="0"/>
      </left>
      <right style="thin">
        <color theme="0"/>
      </right>
      <top style="thin">
        <color theme="0"/>
      </top>
      <bottom/>
      <diagonal/>
    </border>
    <border>
      <left style="thin">
        <color theme="0"/>
      </left>
      <right style="thick">
        <color theme="0"/>
      </right>
      <top style="thin">
        <color theme="0"/>
      </top>
      <bottom/>
      <diagonal/>
    </border>
    <border>
      <left style="thick">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ck">
        <color theme="0"/>
      </left>
      <right style="thin">
        <color theme="0"/>
      </right>
      <top/>
      <bottom style="thick">
        <color theme="0"/>
      </bottom>
      <diagonal/>
    </border>
    <border>
      <left style="thin">
        <color theme="0"/>
      </left>
      <right style="thick">
        <color theme="0"/>
      </right>
      <top/>
      <bottom style="thick">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ck">
        <color theme="0"/>
      </left>
      <right style="thick">
        <color theme="0"/>
      </right>
      <top/>
      <bottom/>
      <diagonal/>
    </border>
    <border>
      <left style="thick">
        <color theme="0"/>
      </left>
      <right style="thick">
        <color theme="0"/>
      </right>
      <top/>
      <bottom style="thin">
        <color theme="0"/>
      </bottom>
      <diagonal/>
    </border>
    <border>
      <left style="thick">
        <color theme="0"/>
      </left>
      <right style="thick">
        <color theme="0"/>
      </right>
      <top style="thin">
        <color theme="0"/>
      </top>
      <bottom style="thin">
        <color theme="0"/>
      </bottom>
      <diagonal/>
    </border>
    <border>
      <left style="thick">
        <color theme="0"/>
      </left>
      <right style="thick">
        <color theme="0"/>
      </right>
      <top style="thin">
        <color theme="0"/>
      </top>
      <bottom/>
      <diagonal/>
    </border>
    <border>
      <left style="thin">
        <color theme="0"/>
      </left>
      <right/>
      <top/>
      <bottom style="thick">
        <color theme="0"/>
      </bottom>
      <diagonal/>
    </border>
    <border>
      <left/>
      <right/>
      <top style="thick">
        <color theme="0"/>
      </top>
      <bottom style="thin">
        <color theme="0"/>
      </bottom>
      <diagonal/>
    </border>
    <border>
      <left style="thick">
        <color theme="0"/>
      </left>
      <right/>
      <top/>
      <bottom style="thin">
        <color theme="0"/>
      </bottom>
      <diagonal/>
    </border>
    <border>
      <left/>
      <right/>
      <top style="thin">
        <color rgb="FFFFFFFF"/>
      </top>
      <bottom/>
      <diagonal/>
    </border>
    <border>
      <left/>
      <right/>
      <top style="thin">
        <color rgb="FFFFFFFF"/>
      </top>
      <bottom style="thin">
        <color rgb="FFFFFFFF"/>
      </bottom>
      <diagonal/>
    </border>
    <border>
      <left/>
      <right/>
      <top/>
      <bottom style="thin">
        <color rgb="FFFFFFFF"/>
      </bottom>
      <diagonal/>
    </border>
  </borders>
  <cellStyleXfs count="6">
    <xf numFmtId="0" fontId="0" fillId="0" borderId="0"/>
    <xf numFmtId="0" fontId="1"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07">
    <xf numFmtId="0" fontId="0" fillId="0" borderId="0" xfId="0"/>
    <xf numFmtId="0" fontId="0" fillId="2" borderId="0" xfId="0" applyFill="1"/>
    <xf numFmtId="0" fontId="0" fillId="2" borderId="2" xfId="0" applyFill="1" applyBorder="1"/>
    <xf numFmtId="0" fontId="7" fillId="0" borderId="0" xfId="0" applyFont="1"/>
    <xf numFmtId="0" fontId="8" fillId="4" borderId="0" xfId="0" applyFont="1" applyFill="1"/>
    <xf numFmtId="0" fontId="9" fillId="4" borderId="0" xfId="0" applyFont="1" applyFill="1"/>
    <xf numFmtId="0" fontId="7" fillId="3" borderId="0" xfId="0" applyFont="1" applyFill="1"/>
    <xf numFmtId="0" fontId="10" fillId="2" borderId="0" xfId="0" applyFont="1" applyFill="1" applyAlignment="1">
      <alignment vertical="center"/>
    </xf>
    <xf numFmtId="0" fontId="0" fillId="2" borderId="0" xfId="0" applyFill="1" applyAlignment="1">
      <alignment vertical="center"/>
    </xf>
    <xf numFmtId="0" fontId="10" fillId="2" borderId="2" xfId="0" applyFont="1" applyFill="1" applyBorder="1" applyAlignment="1">
      <alignment vertical="center"/>
    </xf>
    <xf numFmtId="0" fontId="12" fillId="0" borderId="0" xfId="0" applyFont="1"/>
    <xf numFmtId="0" fontId="8" fillId="0" borderId="0" xfId="0" applyFont="1"/>
    <xf numFmtId="0" fontId="4" fillId="0" borderId="0" xfId="0" applyFont="1"/>
    <xf numFmtId="0" fontId="6" fillId="5" borderId="5" xfId="2" applyFont="1" applyFill="1" applyBorder="1" applyAlignment="1">
      <alignment horizontal="left" indent="1"/>
    </xf>
    <xf numFmtId="0" fontId="6" fillId="5" borderId="3" xfId="2" applyFont="1" applyFill="1" applyBorder="1" applyAlignment="1">
      <alignment horizontal="left" indent="1"/>
    </xf>
    <xf numFmtId="0" fontId="5" fillId="5" borderId="3" xfId="1" applyFont="1" applyFill="1" applyBorder="1" applyAlignment="1">
      <alignment horizontal="left" indent="1"/>
    </xf>
    <xf numFmtId="0" fontId="5" fillId="5" borderId="4" xfId="2" applyFont="1" applyFill="1" applyBorder="1" applyAlignment="1">
      <alignment horizontal="left" indent="1"/>
    </xf>
    <xf numFmtId="0" fontId="3" fillId="4" borderId="5" xfId="1" applyFont="1" applyFill="1" applyBorder="1"/>
    <xf numFmtId="165" fontId="6" fillId="5" borderId="10" xfId="3" applyNumberFormat="1" applyFont="1" applyFill="1" applyBorder="1"/>
    <xf numFmtId="165" fontId="6" fillId="5" borderId="11" xfId="3" applyNumberFormat="1" applyFont="1" applyFill="1" applyBorder="1"/>
    <xf numFmtId="165" fontId="6" fillId="5" borderId="12" xfId="3" applyNumberFormat="1" applyFont="1" applyFill="1" applyBorder="1"/>
    <xf numFmtId="165" fontId="6" fillId="5" borderId="13" xfId="3" applyNumberFormat="1" applyFont="1" applyFill="1" applyBorder="1"/>
    <xf numFmtId="165" fontId="5" fillId="5" borderId="12" xfId="3" applyNumberFormat="1" applyFont="1" applyFill="1" applyBorder="1"/>
    <xf numFmtId="165" fontId="5" fillId="5" borderId="13" xfId="3" applyNumberFormat="1" applyFont="1" applyFill="1" applyBorder="1"/>
    <xf numFmtId="165" fontId="11" fillId="5" borderId="13" xfId="3" applyNumberFormat="1" applyFont="1" applyFill="1" applyBorder="1"/>
    <xf numFmtId="165" fontId="5" fillId="5" borderId="8" xfId="3" applyNumberFormat="1" applyFont="1" applyFill="1" applyBorder="1"/>
    <xf numFmtId="165" fontId="5" fillId="5" borderId="9" xfId="3" applyNumberFormat="1" applyFont="1" applyFill="1" applyBorder="1"/>
    <xf numFmtId="165" fontId="4" fillId="4" borderId="14" xfId="3" applyNumberFormat="1" applyFont="1" applyFill="1" applyBorder="1"/>
    <xf numFmtId="165" fontId="4" fillId="4" borderId="15" xfId="3" applyNumberFormat="1" applyFont="1" applyFill="1" applyBorder="1"/>
    <xf numFmtId="9" fontId="6" fillId="5" borderId="13" xfId="5" applyFont="1" applyFill="1" applyBorder="1"/>
    <xf numFmtId="9" fontId="5" fillId="5" borderId="13" xfId="5" applyFont="1" applyFill="1" applyBorder="1"/>
    <xf numFmtId="9" fontId="5" fillId="5" borderId="9" xfId="5" applyFont="1" applyFill="1" applyBorder="1"/>
    <xf numFmtId="164" fontId="6" fillId="5" borderId="10" xfId="4" applyNumberFormat="1" applyFont="1" applyFill="1" applyBorder="1"/>
    <xf numFmtId="164" fontId="6" fillId="5" borderId="16" xfId="4" applyNumberFormat="1" applyFont="1" applyFill="1" applyBorder="1"/>
    <xf numFmtId="164" fontId="6" fillId="5" borderId="12" xfId="4" applyNumberFormat="1" applyFont="1" applyFill="1" applyBorder="1"/>
    <xf numFmtId="164" fontId="6" fillId="5" borderId="17" xfId="4" applyNumberFormat="1" applyFont="1" applyFill="1" applyBorder="1"/>
    <xf numFmtId="164" fontId="5" fillId="5" borderId="12" xfId="4" applyNumberFormat="1" applyFont="1" applyFill="1" applyBorder="1"/>
    <xf numFmtId="164" fontId="5" fillId="5" borderId="17" xfId="4" applyNumberFormat="1" applyFont="1" applyFill="1" applyBorder="1"/>
    <xf numFmtId="164" fontId="5" fillId="5" borderId="8" xfId="4" applyNumberFormat="1" applyFont="1" applyFill="1" applyBorder="1"/>
    <xf numFmtId="164" fontId="5" fillId="5" borderId="18" xfId="4" applyNumberFormat="1" applyFont="1" applyFill="1" applyBorder="1"/>
    <xf numFmtId="165" fontId="4" fillId="4" borderId="10" xfId="3" applyNumberFormat="1" applyFont="1" applyFill="1" applyBorder="1"/>
    <xf numFmtId="165" fontId="4" fillId="4" borderId="16" xfId="3" applyNumberFormat="1" applyFont="1" applyFill="1" applyBorder="1"/>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0" fillId="3" borderId="0" xfId="0" applyFill="1" applyAlignment="1">
      <alignment horizontal="right" vertical="center"/>
    </xf>
    <xf numFmtId="0" fontId="0" fillId="3" borderId="0" xfId="0" applyFill="1" applyAlignment="1">
      <alignment horizontal="right" vertical="center" wrapText="1"/>
    </xf>
    <xf numFmtId="0" fontId="6" fillId="5" borderId="20" xfId="2" applyFont="1" applyFill="1" applyBorder="1" applyAlignment="1">
      <alignment horizontal="left" indent="1"/>
    </xf>
    <xf numFmtId="0" fontId="6" fillId="5" borderId="21" xfId="2" applyFont="1" applyFill="1" applyBorder="1" applyAlignment="1">
      <alignment horizontal="left" indent="1"/>
    </xf>
    <xf numFmtId="0" fontId="5" fillId="5" borderId="21" xfId="1" applyFont="1" applyFill="1" applyBorder="1" applyAlignment="1">
      <alignment horizontal="left" indent="1"/>
    </xf>
    <xf numFmtId="0" fontId="5" fillId="5" borderId="22" xfId="2" applyFont="1" applyFill="1" applyBorder="1" applyAlignment="1">
      <alignment horizontal="left" indent="1"/>
    </xf>
    <xf numFmtId="0" fontId="3" fillId="4" borderId="19" xfId="1" applyFont="1" applyFill="1" applyBorder="1"/>
    <xf numFmtId="9" fontId="6" fillId="5" borderId="5" xfId="5" applyFont="1" applyFill="1" applyBorder="1"/>
    <xf numFmtId="9" fontId="6" fillId="5" borderId="3" xfId="5" applyFont="1" applyFill="1" applyBorder="1"/>
    <xf numFmtId="9" fontId="5" fillId="5" borderId="3" xfId="5" applyFont="1" applyFill="1" applyBorder="1"/>
    <xf numFmtId="9" fontId="5" fillId="5" borderId="4" xfId="5" applyFont="1" applyFill="1" applyBorder="1"/>
    <xf numFmtId="165" fontId="4" fillId="4" borderId="23" xfId="3" applyNumberFormat="1" applyFont="1" applyFill="1" applyBorder="1"/>
    <xf numFmtId="1" fontId="6" fillId="5" borderId="11" xfId="5" quotePrefix="1" applyNumberFormat="1" applyFont="1" applyFill="1" applyBorder="1" applyAlignment="1">
      <alignment horizontal="right"/>
    </xf>
    <xf numFmtId="14" fontId="0" fillId="3" borderId="0" xfId="0" applyNumberFormat="1" applyFill="1" applyAlignment="1">
      <alignment horizontal="right" vertical="center"/>
    </xf>
    <xf numFmtId="1" fontId="6" fillId="5" borderId="11" xfId="5" applyNumberFormat="1" applyFont="1" applyFill="1" applyBorder="1"/>
    <xf numFmtId="0" fontId="10" fillId="2" borderId="0" xfId="0" applyFont="1" applyFill="1" applyAlignment="1">
      <alignment horizontal="center" vertical="center"/>
    </xf>
    <xf numFmtId="1" fontId="6" fillId="5" borderId="5" xfId="5" applyNumberFormat="1" applyFont="1" applyFill="1" applyBorder="1"/>
    <xf numFmtId="0" fontId="0" fillId="6" borderId="0" xfId="0" applyFill="1"/>
    <xf numFmtId="43" fontId="6" fillId="5" borderId="11" xfId="3" applyFont="1" applyFill="1" applyBorder="1"/>
    <xf numFmtId="0" fontId="0" fillId="0" borderId="2" xfId="0" applyBorder="1" applyAlignment="1">
      <alignment horizontal="right"/>
    </xf>
    <xf numFmtId="165" fontId="6" fillId="5" borderId="5" xfId="3" applyNumberFormat="1" applyFont="1" applyFill="1" applyBorder="1"/>
    <xf numFmtId="0" fontId="0" fillId="3" borderId="2" xfId="0" applyFill="1" applyBorder="1" applyAlignment="1">
      <alignment horizontal="right"/>
    </xf>
    <xf numFmtId="165" fontId="6" fillId="5" borderId="11" xfId="3" quotePrefix="1" applyNumberFormat="1" applyFont="1" applyFill="1" applyBorder="1" applyAlignment="1">
      <alignment horizontal="right"/>
    </xf>
    <xf numFmtId="0" fontId="3" fillId="4" borderId="1" xfId="1" applyFont="1" applyFill="1" applyBorder="1" applyAlignment="1">
      <alignment vertical="center" wrapText="1"/>
    </xf>
    <xf numFmtId="0" fontId="0" fillId="0" borderId="1" xfId="0" applyBorder="1" applyAlignment="1">
      <alignment wrapText="1"/>
    </xf>
    <xf numFmtId="3" fontId="0" fillId="0" borderId="0" xfId="3" applyNumberFormat="1" applyFont="1"/>
    <xf numFmtId="3" fontId="0" fillId="0" borderId="0" xfId="3" applyNumberFormat="1" applyFont="1" applyAlignment="1">
      <alignment horizontal="right"/>
    </xf>
    <xf numFmtId="3" fontId="0" fillId="0" borderId="0" xfId="0" applyNumberFormat="1"/>
    <xf numFmtId="3" fontId="0" fillId="0" borderId="0" xfId="0" applyNumberFormat="1" applyAlignment="1">
      <alignment horizontal="right"/>
    </xf>
    <xf numFmtId="3" fontId="12" fillId="0" borderId="0" xfId="0" applyNumberFormat="1" applyFont="1"/>
    <xf numFmtId="3" fontId="12" fillId="0" borderId="0" xfId="0" applyNumberFormat="1" applyFont="1" applyAlignment="1">
      <alignment horizontal="right"/>
    </xf>
    <xf numFmtId="9" fontId="0" fillId="0" borderId="0" xfId="5" applyFont="1"/>
    <xf numFmtId="44" fontId="0" fillId="0" borderId="0" xfId="4" applyFont="1"/>
    <xf numFmtId="0" fontId="5" fillId="7" borderId="26" xfId="0" applyFont="1" applyFill="1" applyBorder="1" applyAlignment="1">
      <alignment horizontal="left" indent="1"/>
    </xf>
    <xf numFmtId="0" fontId="5" fillId="7" borderId="27" xfId="0" applyFont="1" applyFill="1" applyBorder="1" applyAlignment="1">
      <alignment horizontal="left" indent="1"/>
    </xf>
    <xf numFmtId="0" fontId="5" fillId="7" borderId="28" xfId="0" applyFont="1" applyFill="1" applyBorder="1" applyAlignment="1">
      <alignment horizontal="left" indent="1"/>
    </xf>
    <xf numFmtId="2" fontId="6" fillId="5" borderId="13" xfId="5" applyNumberFormat="1" applyFont="1" applyFill="1" applyBorder="1"/>
    <xf numFmtId="1" fontId="6" fillId="5" borderId="13" xfId="5" applyNumberFormat="1" applyFont="1" applyFill="1" applyBorder="1"/>
    <xf numFmtId="0" fontId="3" fillId="4" borderId="6" xfId="1" applyFont="1" applyFill="1" applyBorder="1" applyAlignment="1">
      <alignment horizontal="center" vertical="center" wrapText="1"/>
    </xf>
    <xf numFmtId="0" fontId="4" fillId="4" borderId="7" xfId="0" applyFont="1" applyFill="1" applyBorder="1" applyAlignment="1">
      <alignment horizontal="center" vertical="center" wrapText="1"/>
    </xf>
    <xf numFmtId="0" fontId="3" fillId="4" borderId="19" xfId="1" applyFont="1" applyFill="1" applyBorder="1" applyAlignment="1">
      <alignment horizontal="center" vertical="center" wrapText="1"/>
    </xf>
    <xf numFmtId="0" fontId="0" fillId="0" borderId="19" xfId="0" applyBorder="1" applyAlignment="1">
      <alignment horizontal="center" wrapText="1"/>
    </xf>
    <xf numFmtId="0" fontId="3" fillId="4" borderId="1" xfId="1" applyFont="1" applyFill="1" applyBorder="1" applyAlignment="1">
      <alignment horizontal="center" vertical="center" wrapText="1"/>
    </xf>
    <xf numFmtId="0" fontId="0" fillId="0" borderId="1" xfId="0" applyBorder="1" applyAlignment="1">
      <alignment horizontal="center" wrapText="1"/>
    </xf>
    <xf numFmtId="0" fontId="3" fillId="4" borderId="10"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6" xfId="0" applyFont="1" applyFill="1" applyBorder="1" applyAlignment="1">
      <alignment horizontal="center" vertical="center" wrapText="1"/>
    </xf>
    <xf numFmtId="0" fontId="12" fillId="0" borderId="7" xfId="0" applyFont="1" applyBorder="1" applyAlignment="1">
      <alignment horizontal="center" vertical="center" wrapText="1"/>
    </xf>
    <xf numFmtId="0" fontId="3" fillId="4" borderId="25"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3" fillId="4" borderId="24" xfId="0" applyFont="1" applyFill="1" applyBorder="1" applyAlignment="1">
      <alignment horizontal="center" vertical="center" wrapText="1"/>
    </xf>
    <xf numFmtId="2" fontId="6" fillId="5" borderId="11" xfId="5" applyNumberFormat="1" applyFont="1" applyFill="1" applyBorder="1"/>
    <xf numFmtId="1" fontId="5" fillId="5" borderId="13" xfId="5" applyNumberFormat="1" applyFont="1" applyFill="1" applyBorder="1"/>
    <xf numFmtId="0" fontId="6" fillId="5" borderId="13" xfId="5" applyNumberFormat="1" applyFont="1" applyFill="1" applyBorder="1"/>
    <xf numFmtId="0" fontId="5" fillId="7" borderId="0" xfId="0" applyFont="1" applyFill="1" applyAlignment="1">
      <alignment horizontal="left" indent="1"/>
    </xf>
    <xf numFmtId="0" fontId="6" fillId="5" borderId="22" xfId="2" applyFont="1" applyFill="1" applyBorder="1" applyAlignment="1">
      <alignment horizontal="left" indent="1"/>
    </xf>
    <xf numFmtId="165" fontId="6" fillId="5" borderId="8" xfId="3" applyNumberFormat="1" applyFont="1" applyFill="1" applyBorder="1"/>
    <xf numFmtId="165" fontId="11" fillId="5" borderId="9" xfId="3" applyNumberFormat="1" applyFont="1" applyFill="1" applyBorder="1"/>
    <xf numFmtId="9" fontId="6" fillId="5" borderId="9" xfId="5" applyFont="1" applyFill="1" applyBorder="1"/>
    <xf numFmtId="9" fontId="6" fillId="5" borderId="4" xfId="5" applyFont="1" applyFill="1" applyBorder="1"/>
    <xf numFmtId="164" fontId="6" fillId="5" borderId="8" xfId="4" applyNumberFormat="1" applyFont="1" applyFill="1" applyBorder="1"/>
    <xf numFmtId="164" fontId="6" fillId="5" borderId="18" xfId="4" applyNumberFormat="1" applyFont="1" applyFill="1" applyBorder="1"/>
  </cellXfs>
  <cellStyles count="6">
    <cellStyle name="Comma" xfId="3" builtinId="3"/>
    <cellStyle name="Currency" xfId="4" builtinId="4"/>
    <cellStyle name="Normal" xfId="0" builtinId="0"/>
    <cellStyle name="Normal 16" xfId="2" xr:uid="{00000000-0005-0000-0000-000001000000}"/>
    <cellStyle name="Normal 3" xfId="1" xr:uid="{00000000-0005-0000-0000-000002000000}"/>
    <cellStyle name="Percent" xfId="5" builtinId="5"/>
  </cellStyles>
  <dxfs count="0"/>
  <tableStyles count="0" defaultTableStyle="TableStyleMedium2" defaultPivotStyle="PivotStyleLight16"/>
  <colors>
    <mruColors>
      <color rgb="FF11549C"/>
      <color rgb="FF2854A8"/>
      <color rgb="FF28549C"/>
      <color rgb="FF2D5EAE"/>
      <color rgb="FF2D51AE"/>
      <color rgb="FF0051CC"/>
      <color rgb="FF0033CC"/>
      <color rgb="FF0000FF"/>
      <color rgb="FFEDF2F9"/>
      <color rgb="FFCCD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 Gross Annual Electric Savings (kWh)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Statewide!$A$4</c:f>
              <c:strCache>
                <c:ptCount val="1"/>
                <c:pt idx="0">
                  <c:v>DEMEC</c:v>
                </c:pt>
              </c:strCache>
            </c:strRef>
          </c:tx>
          <c:spPr>
            <a:solidFill>
              <a:schemeClr val="accent2"/>
            </a:solidFill>
            <a:ln>
              <a:noFill/>
            </a:ln>
            <a:effectLst/>
          </c:spPr>
          <c:invertIfNegative val="0"/>
          <c:cat>
            <c:strRef>
              <c:f>Statewide!$B$3:$C$3</c:f>
              <c:strCache>
                <c:ptCount val="2"/>
                <c:pt idx="0">
                  <c:v>Planned (Annual)</c:v>
                </c:pt>
                <c:pt idx="1">
                  <c:v>Actual (Q1-Q2)</c:v>
                </c:pt>
              </c:strCache>
            </c:strRef>
          </c:cat>
          <c:val>
            <c:numRef>
              <c:f>Statewide!$B$4:$C$4</c:f>
              <c:numCache>
                <c:formatCode>#,##0</c:formatCode>
                <c:ptCount val="2"/>
                <c:pt idx="0">
                  <c:v>2477800</c:v>
                </c:pt>
                <c:pt idx="1">
                  <c:v>854947</c:v>
                </c:pt>
              </c:numCache>
            </c:numRef>
          </c:val>
          <c:extLst>
            <c:ext xmlns:c16="http://schemas.microsoft.com/office/drawing/2014/chart" uri="{C3380CC4-5D6E-409C-BE32-E72D297353CC}">
              <c16:uniqueId val="{00000000-57E1-461A-85B2-3D971793FA19}"/>
            </c:ext>
          </c:extLst>
        </c:ser>
        <c:ser>
          <c:idx val="3"/>
          <c:order val="1"/>
          <c:tx>
            <c:strRef>
              <c:f>Statewide!$A$5</c:f>
              <c:strCache>
                <c:ptCount val="1"/>
                <c:pt idx="0">
                  <c:v>DESEU</c:v>
                </c:pt>
              </c:strCache>
            </c:strRef>
          </c:tx>
          <c:spPr>
            <a:solidFill>
              <a:schemeClr val="accent4"/>
            </a:solidFill>
            <a:ln>
              <a:noFill/>
            </a:ln>
            <a:effectLst/>
          </c:spPr>
          <c:invertIfNegative val="0"/>
          <c:cat>
            <c:strRef>
              <c:f>Statewide!$B$3:$C$3</c:f>
              <c:strCache>
                <c:ptCount val="2"/>
                <c:pt idx="0">
                  <c:v>Planned (Annual)</c:v>
                </c:pt>
                <c:pt idx="1">
                  <c:v>Actual (Q1-Q2)</c:v>
                </c:pt>
              </c:strCache>
            </c:strRef>
          </c:cat>
          <c:val>
            <c:numRef>
              <c:f>Statewide!$B$5:$C$5</c:f>
              <c:numCache>
                <c:formatCode>#,##0</c:formatCode>
                <c:ptCount val="2"/>
                <c:pt idx="0">
                  <c:v>52164496</c:v>
                </c:pt>
                <c:pt idx="1">
                  <c:v>3448487</c:v>
                </c:pt>
              </c:numCache>
            </c:numRef>
          </c:val>
          <c:extLst>
            <c:ext xmlns:c16="http://schemas.microsoft.com/office/drawing/2014/chart" uri="{C3380CC4-5D6E-409C-BE32-E72D297353CC}">
              <c16:uniqueId val="{00000001-57E1-461A-85B2-3D971793FA19}"/>
            </c:ext>
          </c:extLst>
        </c:ser>
        <c:ser>
          <c:idx val="2"/>
          <c:order val="2"/>
          <c:tx>
            <c:strRef>
              <c:f>Statewide!$A$6</c:f>
              <c:strCache>
                <c:ptCount val="1"/>
                <c:pt idx="0">
                  <c:v>DPL</c:v>
                </c:pt>
              </c:strCache>
            </c:strRef>
          </c:tx>
          <c:spPr>
            <a:solidFill>
              <a:schemeClr val="accent3"/>
            </a:solidFill>
            <a:ln>
              <a:noFill/>
            </a:ln>
            <a:effectLst/>
          </c:spPr>
          <c:invertIfNegative val="0"/>
          <c:cat>
            <c:strRef>
              <c:f>Statewide!$B$3:$C$3</c:f>
              <c:strCache>
                <c:ptCount val="2"/>
                <c:pt idx="0">
                  <c:v>Planned (Annual)</c:v>
                </c:pt>
                <c:pt idx="1">
                  <c:v>Actual (Q1-Q2)</c:v>
                </c:pt>
              </c:strCache>
            </c:strRef>
          </c:cat>
          <c:val>
            <c:numRef>
              <c:f>Statewide!$B$6:$C$6</c:f>
            </c:numRef>
          </c:val>
          <c:extLst>
            <c:ext xmlns:c16="http://schemas.microsoft.com/office/drawing/2014/chart" uri="{C3380CC4-5D6E-409C-BE32-E72D297353CC}">
              <c16:uniqueId val="{00000002-57E1-461A-85B2-3D971793FA19}"/>
            </c:ext>
          </c:extLst>
        </c:ser>
        <c:ser>
          <c:idx val="0"/>
          <c:order val="3"/>
          <c:tx>
            <c:strRef>
              <c:f>Statewide!$A$7</c:f>
              <c:strCache>
                <c:ptCount val="1"/>
                <c:pt idx="0">
                  <c:v>DNREC</c:v>
                </c:pt>
              </c:strCache>
            </c:strRef>
          </c:tx>
          <c:spPr>
            <a:solidFill>
              <a:schemeClr val="accent1"/>
            </a:solidFill>
            <a:ln>
              <a:noFill/>
            </a:ln>
            <a:effectLst/>
          </c:spPr>
          <c:invertIfNegative val="0"/>
          <c:cat>
            <c:strRef>
              <c:f>Statewide!$B$3:$C$3</c:f>
              <c:strCache>
                <c:ptCount val="2"/>
                <c:pt idx="0">
                  <c:v>Planned (Annual)</c:v>
                </c:pt>
                <c:pt idx="1">
                  <c:v>Actual (Q1-Q2)</c:v>
                </c:pt>
              </c:strCache>
            </c:strRef>
          </c:cat>
          <c:val>
            <c:numRef>
              <c:f>Statewide!$B$7:$C$7</c:f>
              <c:numCache>
                <c:formatCode>#,##0</c:formatCode>
                <c:ptCount val="2"/>
                <c:pt idx="0">
                  <c:v>25357610</c:v>
                </c:pt>
                <c:pt idx="1">
                  <c:v>3320951.74</c:v>
                </c:pt>
              </c:numCache>
            </c:numRef>
          </c:val>
          <c:extLst>
            <c:ext xmlns:c16="http://schemas.microsoft.com/office/drawing/2014/chart" uri="{C3380CC4-5D6E-409C-BE32-E72D297353CC}">
              <c16:uniqueId val="{00000003-57E1-461A-85B2-3D971793FA19}"/>
            </c:ext>
          </c:extLst>
        </c:ser>
        <c:ser>
          <c:idx val="4"/>
          <c:order val="4"/>
          <c:tx>
            <c:strRef>
              <c:f>Statewide!$A$8</c:f>
              <c:strCache>
                <c:ptCount val="1"/>
                <c:pt idx="0">
                  <c:v>DEC</c:v>
                </c:pt>
              </c:strCache>
            </c:strRef>
          </c:tx>
          <c:spPr>
            <a:solidFill>
              <a:schemeClr val="accent6"/>
            </a:solidFill>
            <a:ln>
              <a:noFill/>
            </a:ln>
            <a:effectLst/>
          </c:spPr>
          <c:invertIfNegative val="0"/>
          <c:cat>
            <c:strRef>
              <c:f>Statewide!$B$3:$C$3</c:f>
              <c:strCache>
                <c:ptCount val="2"/>
                <c:pt idx="0">
                  <c:v>Planned (Annual)</c:v>
                </c:pt>
                <c:pt idx="1">
                  <c:v>Actual (Q1-Q2)</c:v>
                </c:pt>
              </c:strCache>
            </c:strRef>
          </c:cat>
          <c:val>
            <c:numRef>
              <c:f>Statewide!$B$8:$C$8</c:f>
              <c:numCache>
                <c:formatCode>#,##0</c:formatCode>
                <c:ptCount val="2"/>
                <c:pt idx="0">
                  <c:v>1400000</c:v>
                </c:pt>
                <c:pt idx="1">
                  <c:v>355813</c:v>
                </c:pt>
              </c:numCache>
            </c:numRef>
          </c:val>
          <c:extLst>
            <c:ext xmlns:c16="http://schemas.microsoft.com/office/drawing/2014/chart" uri="{C3380CC4-5D6E-409C-BE32-E72D297353CC}">
              <c16:uniqueId val="{00000004-57E1-461A-85B2-3D971793FA19}"/>
            </c:ext>
          </c:extLst>
        </c:ser>
        <c:ser>
          <c:idx val="5"/>
          <c:order val="5"/>
          <c:tx>
            <c:strRef>
              <c:f>Statewide!$A$9</c:f>
              <c:strCache>
                <c:ptCount val="1"/>
                <c:pt idx="0">
                  <c:v>DPL</c:v>
                </c:pt>
              </c:strCache>
            </c:strRef>
          </c:tx>
          <c:spPr>
            <a:solidFill>
              <a:schemeClr val="accent3"/>
            </a:solidFill>
            <a:ln>
              <a:noFill/>
            </a:ln>
            <a:effectLst/>
          </c:spPr>
          <c:invertIfNegative val="0"/>
          <c:cat>
            <c:strRef>
              <c:f>Statewide!$B$3:$C$3</c:f>
              <c:strCache>
                <c:ptCount val="2"/>
                <c:pt idx="0">
                  <c:v>Planned (Annual)</c:v>
                </c:pt>
                <c:pt idx="1">
                  <c:v>Actual (Q1-Q2)</c:v>
                </c:pt>
              </c:strCache>
            </c:strRef>
          </c:cat>
          <c:val>
            <c:numRef>
              <c:f>Statewide!$B$9:$C$9</c:f>
              <c:numCache>
                <c:formatCode>#,##0</c:formatCode>
                <c:ptCount val="2"/>
                <c:pt idx="0">
                  <c:v>20978220.402084883</c:v>
                </c:pt>
                <c:pt idx="1">
                  <c:v>9282390.1712583769</c:v>
                </c:pt>
              </c:numCache>
            </c:numRef>
          </c:val>
          <c:extLst>
            <c:ext xmlns:c16="http://schemas.microsoft.com/office/drawing/2014/chart" uri="{C3380CC4-5D6E-409C-BE32-E72D297353CC}">
              <c16:uniqueId val="{00000005-57E1-461A-85B2-3D971793FA19}"/>
            </c:ext>
          </c:extLst>
        </c:ser>
        <c:dLbls>
          <c:showLegendKey val="0"/>
          <c:showVal val="0"/>
          <c:showCatName val="0"/>
          <c:showSerName val="0"/>
          <c:showPercent val="0"/>
          <c:showBubbleSize val="0"/>
        </c:dLbls>
        <c:gapWidth val="150"/>
        <c:overlap val="100"/>
        <c:axId val="362935135"/>
        <c:axId val="365512511"/>
      </c:barChart>
      <c:catAx>
        <c:axId val="362935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512511"/>
        <c:crosses val="autoZero"/>
        <c:auto val="1"/>
        <c:lblAlgn val="ctr"/>
        <c:lblOffset val="100"/>
        <c:noMultiLvlLbl val="0"/>
      </c:catAx>
      <c:valAx>
        <c:axId val="3655125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9351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 Program Spending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Statewide!$A$4</c:f>
              <c:strCache>
                <c:ptCount val="1"/>
                <c:pt idx="0">
                  <c:v>DEMEC</c:v>
                </c:pt>
              </c:strCache>
            </c:strRef>
          </c:tx>
          <c:spPr>
            <a:solidFill>
              <a:schemeClr val="accent2"/>
            </a:solidFill>
            <a:ln>
              <a:noFill/>
            </a:ln>
            <a:effectLst/>
          </c:spPr>
          <c:invertIfNegative val="0"/>
          <c:cat>
            <c:strRef>
              <c:f>Statewide!$L$3:$M$3</c:f>
              <c:strCache>
                <c:ptCount val="2"/>
                <c:pt idx="0">
                  <c:v>Planned (Annual)</c:v>
                </c:pt>
                <c:pt idx="1">
                  <c:v>Actual (Q1-Q2)</c:v>
                </c:pt>
              </c:strCache>
            </c:strRef>
          </c:cat>
          <c:val>
            <c:numRef>
              <c:f>Statewide!$L$4:$M$4</c:f>
              <c:numCache>
                <c:formatCode>#,##0</c:formatCode>
                <c:ptCount val="2"/>
                <c:pt idx="0">
                  <c:v>886581</c:v>
                </c:pt>
                <c:pt idx="1">
                  <c:v>656934</c:v>
                </c:pt>
              </c:numCache>
            </c:numRef>
          </c:val>
          <c:extLst>
            <c:ext xmlns:c16="http://schemas.microsoft.com/office/drawing/2014/chart" uri="{C3380CC4-5D6E-409C-BE32-E72D297353CC}">
              <c16:uniqueId val="{00000000-E723-4AD9-AADC-52CD8758429D}"/>
            </c:ext>
          </c:extLst>
        </c:ser>
        <c:ser>
          <c:idx val="3"/>
          <c:order val="1"/>
          <c:tx>
            <c:strRef>
              <c:f>Statewide!$A$5</c:f>
              <c:strCache>
                <c:ptCount val="1"/>
                <c:pt idx="0">
                  <c:v>DESEU</c:v>
                </c:pt>
              </c:strCache>
            </c:strRef>
          </c:tx>
          <c:spPr>
            <a:solidFill>
              <a:schemeClr val="accent4"/>
            </a:solidFill>
            <a:ln>
              <a:noFill/>
            </a:ln>
            <a:effectLst/>
          </c:spPr>
          <c:invertIfNegative val="0"/>
          <c:cat>
            <c:strRef>
              <c:f>Statewide!$L$3:$M$3</c:f>
              <c:strCache>
                <c:ptCount val="2"/>
                <c:pt idx="0">
                  <c:v>Planned (Annual)</c:v>
                </c:pt>
                <c:pt idx="1">
                  <c:v>Actual (Q1-Q2)</c:v>
                </c:pt>
              </c:strCache>
            </c:strRef>
          </c:cat>
          <c:val>
            <c:numRef>
              <c:f>Statewide!$L$5:$M$5</c:f>
              <c:numCache>
                <c:formatCode>#,##0</c:formatCode>
                <c:ptCount val="2"/>
                <c:pt idx="0">
                  <c:v>31568049.810000002</c:v>
                </c:pt>
                <c:pt idx="1">
                  <c:v>12439530.17</c:v>
                </c:pt>
              </c:numCache>
            </c:numRef>
          </c:val>
          <c:extLst>
            <c:ext xmlns:c16="http://schemas.microsoft.com/office/drawing/2014/chart" uri="{C3380CC4-5D6E-409C-BE32-E72D297353CC}">
              <c16:uniqueId val="{00000001-E723-4AD9-AADC-52CD8758429D}"/>
            </c:ext>
          </c:extLst>
        </c:ser>
        <c:ser>
          <c:idx val="2"/>
          <c:order val="2"/>
          <c:tx>
            <c:strRef>
              <c:f>Statewide!$A$6</c:f>
              <c:strCache>
                <c:ptCount val="1"/>
                <c:pt idx="0">
                  <c:v>DPL</c:v>
                </c:pt>
              </c:strCache>
            </c:strRef>
          </c:tx>
          <c:spPr>
            <a:solidFill>
              <a:schemeClr val="accent3"/>
            </a:solidFill>
            <a:ln>
              <a:noFill/>
            </a:ln>
            <a:effectLst/>
          </c:spPr>
          <c:invertIfNegative val="0"/>
          <c:cat>
            <c:strRef>
              <c:f>Statewide!$L$3:$M$3</c:f>
              <c:strCache>
                <c:ptCount val="2"/>
                <c:pt idx="0">
                  <c:v>Planned (Annual)</c:v>
                </c:pt>
                <c:pt idx="1">
                  <c:v>Actual (Q1-Q2)</c:v>
                </c:pt>
              </c:strCache>
            </c:strRef>
          </c:cat>
          <c:val>
            <c:numRef>
              <c:f>Statewide!$L$6:$M$6</c:f>
            </c:numRef>
          </c:val>
          <c:extLst>
            <c:ext xmlns:c16="http://schemas.microsoft.com/office/drawing/2014/chart" uri="{C3380CC4-5D6E-409C-BE32-E72D297353CC}">
              <c16:uniqueId val="{00000002-E723-4AD9-AADC-52CD8758429D}"/>
            </c:ext>
          </c:extLst>
        </c:ser>
        <c:ser>
          <c:idx val="0"/>
          <c:order val="3"/>
          <c:tx>
            <c:strRef>
              <c:f>Statewide!$A$7</c:f>
              <c:strCache>
                <c:ptCount val="1"/>
                <c:pt idx="0">
                  <c:v>DNREC</c:v>
                </c:pt>
              </c:strCache>
            </c:strRef>
          </c:tx>
          <c:spPr>
            <a:solidFill>
              <a:schemeClr val="accent1"/>
            </a:solidFill>
            <a:ln>
              <a:noFill/>
            </a:ln>
            <a:effectLst/>
          </c:spPr>
          <c:invertIfNegative val="0"/>
          <c:cat>
            <c:strRef>
              <c:f>Statewide!$L$3:$M$3</c:f>
              <c:strCache>
                <c:ptCount val="2"/>
                <c:pt idx="0">
                  <c:v>Planned (Annual)</c:v>
                </c:pt>
                <c:pt idx="1">
                  <c:v>Actual (Q1-Q2)</c:v>
                </c:pt>
              </c:strCache>
            </c:strRef>
          </c:cat>
          <c:val>
            <c:numRef>
              <c:f>Statewide!$L$7:$M$7</c:f>
              <c:numCache>
                <c:formatCode>#,##0</c:formatCode>
                <c:ptCount val="2"/>
                <c:pt idx="0">
                  <c:v>9153356</c:v>
                </c:pt>
                <c:pt idx="1">
                  <c:v>3592371.56</c:v>
                </c:pt>
              </c:numCache>
            </c:numRef>
          </c:val>
          <c:extLst>
            <c:ext xmlns:c16="http://schemas.microsoft.com/office/drawing/2014/chart" uri="{C3380CC4-5D6E-409C-BE32-E72D297353CC}">
              <c16:uniqueId val="{00000003-E723-4AD9-AADC-52CD8758429D}"/>
            </c:ext>
          </c:extLst>
        </c:ser>
        <c:ser>
          <c:idx val="4"/>
          <c:order val="4"/>
          <c:tx>
            <c:strRef>
              <c:f>Statewide!$A$8</c:f>
              <c:strCache>
                <c:ptCount val="1"/>
                <c:pt idx="0">
                  <c:v>DEC</c:v>
                </c:pt>
              </c:strCache>
            </c:strRef>
          </c:tx>
          <c:spPr>
            <a:solidFill>
              <a:schemeClr val="accent6"/>
            </a:solidFill>
            <a:ln>
              <a:noFill/>
            </a:ln>
            <a:effectLst/>
          </c:spPr>
          <c:invertIfNegative val="0"/>
          <c:cat>
            <c:strRef>
              <c:f>Statewide!$L$3:$M$3</c:f>
              <c:strCache>
                <c:ptCount val="2"/>
                <c:pt idx="0">
                  <c:v>Planned (Annual)</c:v>
                </c:pt>
                <c:pt idx="1">
                  <c:v>Actual (Q1-Q2)</c:v>
                </c:pt>
              </c:strCache>
            </c:strRef>
          </c:cat>
          <c:val>
            <c:numRef>
              <c:f>Statewide!$L$8:$M$8</c:f>
              <c:numCache>
                <c:formatCode>#,##0</c:formatCode>
                <c:ptCount val="2"/>
                <c:pt idx="0">
                  <c:v>1911000</c:v>
                </c:pt>
                <c:pt idx="1">
                  <c:v>636229</c:v>
                </c:pt>
              </c:numCache>
            </c:numRef>
          </c:val>
          <c:extLst>
            <c:ext xmlns:c16="http://schemas.microsoft.com/office/drawing/2014/chart" uri="{C3380CC4-5D6E-409C-BE32-E72D297353CC}">
              <c16:uniqueId val="{00000004-E723-4AD9-AADC-52CD8758429D}"/>
            </c:ext>
          </c:extLst>
        </c:ser>
        <c:ser>
          <c:idx val="5"/>
          <c:order val="5"/>
          <c:tx>
            <c:strRef>
              <c:f>Statewide!$A$9</c:f>
              <c:strCache>
                <c:ptCount val="1"/>
                <c:pt idx="0">
                  <c:v>DPL</c:v>
                </c:pt>
              </c:strCache>
            </c:strRef>
          </c:tx>
          <c:spPr>
            <a:solidFill>
              <a:schemeClr val="accent3"/>
            </a:solidFill>
            <a:ln>
              <a:noFill/>
            </a:ln>
            <a:effectLst/>
          </c:spPr>
          <c:invertIfNegative val="0"/>
          <c:cat>
            <c:strRef>
              <c:f>Statewide!$L$3:$M$3</c:f>
              <c:strCache>
                <c:ptCount val="2"/>
                <c:pt idx="0">
                  <c:v>Planned (Annual)</c:v>
                </c:pt>
                <c:pt idx="1">
                  <c:v>Actual (Q1-Q2)</c:v>
                </c:pt>
              </c:strCache>
            </c:strRef>
          </c:cat>
          <c:val>
            <c:numRef>
              <c:f>Statewide!$L$9:$M$9</c:f>
              <c:numCache>
                <c:formatCode>#,##0</c:formatCode>
                <c:ptCount val="2"/>
                <c:pt idx="0">
                  <c:v>2496741</c:v>
                </c:pt>
                <c:pt idx="1">
                  <c:v>524692</c:v>
                </c:pt>
              </c:numCache>
            </c:numRef>
          </c:val>
          <c:extLst>
            <c:ext xmlns:c16="http://schemas.microsoft.com/office/drawing/2014/chart" uri="{C3380CC4-5D6E-409C-BE32-E72D297353CC}">
              <c16:uniqueId val="{00000005-E723-4AD9-AADC-52CD8758429D}"/>
            </c:ext>
          </c:extLst>
        </c:ser>
        <c:dLbls>
          <c:showLegendKey val="0"/>
          <c:showVal val="0"/>
          <c:showCatName val="0"/>
          <c:showSerName val="0"/>
          <c:showPercent val="0"/>
          <c:showBubbleSize val="0"/>
        </c:dLbls>
        <c:gapWidth val="150"/>
        <c:overlap val="100"/>
        <c:axId val="200940591"/>
        <c:axId val="365512031"/>
      </c:barChart>
      <c:catAx>
        <c:axId val="200940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512031"/>
        <c:crosses val="autoZero"/>
        <c:auto val="1"/>
        <c:lblAlgn val="ctr"/>
        <c:lblOffset val="100"/>
        <c:noMultiLvlLbl val="0"/>
      </c:catAx>
      <c:valAx>
        <c:axId val="3655120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40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2024 Gross</a:t>
            </a:r>
            <a:r>
              <a:rPr lang="en-US" baseline="0"/>
              <a:t> Annual Gas Savings (MMBtu)</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Statewide!$A$4</c:f>
              <c:strCache>
                <c:ptCount val="1"/>
                <c:pt idx="0">
                  <c:v>DEMEC</c:v>
                </c:pt>
              </c:strCache>
            </c:strRef>
          </c:tx>
          <c:spPr>
            <a:solidFill>
              <a:schemeClr val="accent2"/>
            </a:solidFill>
            <a:ln>
              <a:noFill/>
            </a:ln>
            <a:effectLst/>
          </c:spPr>
          <c:invertIfNegative val="0"/>
          <c:cat>
            <c:strRef>
              <c:f>Statewide!$F$3:$G$3</c:f>
              <c:strCache>
                <c:ptCount val="2"/>
                <c:pt idx="0">
                  <c:v>Planned (Annual)</c:v>
                </c:pt>
                <c:pt idx="1">
                  <c:v>Actual (Q1-Q2)</c:v>
                </c:pt>
              </c:strCache>
            </c:strRef>
          </c:cat>
          <c:val>
            <c:numRef>
              <c:f>Statewide!$F$4:$G$4</c:f>
              <c:numCache>
                <c:formatCode>#,##0</c:formatCode>
                <c:ptCount val="2"/>
                <c:pt idx="0">
                  <c:v>0</c:v>
                </c:pt>
                <c:pt idx="1">
                  <c:v>0</c:v>
                </c:pt>
              </c:numCache>
            </c:numRef>
          </c:val>
          <c:extLst>
            <c:ext xmlns:c16="http://schemas.microsoft.com/office/drawing/2014/chart" uri="{C3380CC4-5D6E-409C-BE32-E72D297353CC}">
              <c16:uniqueId val="{00000000-3C75-4A23-899C-EE07C128B41F}"/>
            </c:ext>
          </c:extLst>
        </c:ser>
        <c:ser>
          <c:idx val="3"/>
          <c:order val="1"/>
          <c:tx>
            <c:strRef>
              <c:f>Statewide!$A$5</c:f>
              <c:strCache>
                <c:ptCount val="1"/>
                <c:pt idx="0">
                  <c:v>DESEU</c:v>
                </c:pt>
              </c:strCache>
            </c:strRef>
          </c:tx>
          <c:spPr>
            <a:solidFill>
              <a:schemeClr val="accent4"/>
            </a:solidFill>
            <a:ln>
              <a:noFill/>
            </a:ln>
            <a:effectLst/>
          </c:spPr>
          <c:invertIfNegative val="0"/>
          <c:cat>
            <c:strRef>
              <c:f>Statewide!$F$3:$G$3</c:f>
              <c:strCache>
                <c:ptCount val="2"/>
                <c:pt idx="0">
                  <c:v>Planned (Annual)</c:v>
                </c:pt>
                <c:pt idx="1">
                  <c:v>Actual (Q1-Q2)</c:v>
                </c:pt>
              </c:strCache>
            </c:strRef>
          </c:cat>
          <c:val>
            <c:numRef>
              <c:f>Statewide!$F$5:$G$5</c:f>
              <c:numCache>
                <c:formatCode>#,##0</c:formatCode>
                <c:ptCount val="2"/>
                <c:pt idx="0">
                  <c:v>1356574</c:v>
                </c:pt>
                <c:pt idx="1">
                  <c:v>27564.799999999999</c:v>
                </c:pt>
              </c:numCache>
            </c:numRef>
          </c:val>
          <c:extLst>
            <c:ext xmlns:c16="http://schemas.microsoft.com/office/drawing/2014/chart" uri="{C3380CC4-5D6E-409C-BE32-E72D297353CC}">
              <c16:uniqueId val="{00000001-3C75-4A23-899C-EE07C128B41F}"/>
            </c:ext>
          </c:extLst>
        </c:ser>
        <c:ser>
          <c:idx val="2"/>
          <c:order val="2"/>
          <c:tx>
            <c:strRef>
              <c:f>Statewide!$A$6</c:f>
              <c:strCache>
                <c:ptCount val="1"/>
                <c:pt idx="0">
                  <c:v>DPL</c:v>
                </c:pt>
              </c:strCache>
            </c:strRef>
          </c:tx>
          <c:spPr>
            <a:solidFill>
              <a:schemeClr val="accent3"/>
            </a:solidFill>
            <a:ln>
              <a:noFill/>
            </a:ln>
            <a:effectLst/>
          </c:spPr>
          <c:invertIfNegative val="0"/>
          <c:cat>
            <c:strRef>
              <c:f>Statewide!$F$3:$G$3</c:f>
              <c:strCache>
                <c:ptCount val="2"/>
                <c:pt idx="0">
                  <c:v>Planned (Annual)</c:v>
                </c:pt>
                <c:pt idx="1">
                  <c:v>Actual (Q1-Q2)</c:v>
                </c:pt>
              </c:strCache>
            </c:strRef>
          </c:cat>
          <c:val>
            <c:numRef>
              <c:f>Statewide!$F$6:$G$6</c:f>
            </c:numRef>
          </c:val>
          <c:extLst>
            <c:ext xmlns:c16="http://schemas.microsoft.com/office/drawing/2014/chart" uri="{C3380CC4-5D6E-409C-BE32-E72D297353CC}">
              <c16:uniqueId val="{00000002-3C75-4A23-899C-EE07C128B41F}"/>
            </c:ext>
          </c:extLst>
        </c:ser>
        <c:ser>
          <c:idx val="0"/>
          <c:order val="3"/>
          <c:tx>
            <c:strRef>
              <c:f>Statewide!$A$7</c:f>
              <c:strCache>
                <c:ptCount val="1"/>
                <c:pt idx="0">
                  <c:v>DNREC</c:v>
                </c:pt>
              </c:strCache>
            </c:strRef>
          </c:tx>
          <c:spPr>
            <a:solidFill>
              <a:schemeClr val="accent1"/>
            </a:solidFill>
            <a:ln>
              <a:noFill/>
            </a:ln>
            <a:effectLst/>
          </c:spPr>
          <c:invertIfNegative val="0"/>
          <c:cat>
            <c:strRef>
              <c:f>Statewide!$F$3:$G$3</c:f>
              <c:strCache>
                <c:ptCount val="2"/>
                <c:pt idx="0">
                  <c:v>Planned (Annual)</c:v>
                </c:pt>
                <c:pt idx="1">
                  <c:v>Actual (Q1-Q2)</c:v>
                </c:pt>
              </c:strCache>
            </c:strRef>
          </c:cat>
          <c:val>
            <c:numRef>
              <c:f>Statewide!$F$7:$G$7</c:f>
              <c:numCache>
                <c:formatCode>#,##0</c:formatCode>
                <c:ptCount val="2"/>
                <c:pt idx="0">
                  <c:v>32726</c:v>
                </c:pt>
                <c:pt idx="1">
                  <c:v>8765.83</c:v>
                </c:pt>
              </c:numCache>
            </c:numRef>
          </c:val>
          <c:extLst>
            <c:ext xmlns:c16="http://schemas.microsoft.com/office/drawing/2014/chart" uri="{C3380CC4-5D6E-409C-BE32-E72D297353CC}">
              <c16:uniqueId val="{00000003-3C75-4A23-899C-EE07C128B41F}"/>
            </c:ext>
          </c:extLst>
        </c:ser>
        <c:ser>
          <c:idx val="4"/>
          <c:order val="4"/>
          <c:tx>
            <c:strRef>
              <c:f>Statewide!$A$8</c:f>
              <c:strCache>
                <c:ptCount val="1"/>
                <c:pt idx="0">
                  <c:v>DEC</c:v>
                </c:pt>
              </c:strCache>
            </c:strRef>
          </c:tx>
          <c:spPr>
            <a:solidFill>
              <a:schemeClr val="accent6"/>
            </a:solidFill>
            <a:ln>
              <a:noFill/>
            </a:ln>
            <a:effectLst/>
          </c:spPr>
          <c:invertIfNegative val="0"/>
          <c:cat>
            <c:strRef>
              <c:f>Statewide!$F$3:$G$3</c:f>
              <c:strCache>
                <c:ptCount val="2"/>
                <c:pt idx="0">
                  <c:v>Planned (Annual)</c:v>
                </c:pt>
                <c:pt idx="1">
                  <c:v>Actual (Q1-Q2)</c:v>
                </c:pt>
              </c:strCache>
            </c:strRef>
          </c:cat>
          <c:val>
            <c:numRef>
              <c:f>Statewide!$F$8:$G$8</c:f>
              <c:numCache>
                <c:formatCode>#,##0</c:formatCode>
                <c:ptCount val="2"/>
                <c:pt idx="0">
                  <c:v>650</c:v>
                </c:pt>
                <c:pt idx="1">
                  <c:v>20</c:v>
                </c:pt>
              </c:numCache>
            </c:numRef>
          </c:val>
          <c:extLst>
            <c:ext xmlns:c16="http://schemas.microsoft.com/office/drawing/2014/chart" uri="{C3380CC4-5D6E-409C-BE32-E72D297353CC}">
              <c16:uniqueId val="{00000004-3C75-4A23-899C-EE07C128B41F}"/>
            </c:ext>
          </c:extLst>
        </c:ser>
        <c:ser>
          <c:idx val="5"/>
          <c:order val="5"/>
          <c:tx>
            <c:strRef>
              <c:f>Statewide!$A$9</c:f>
              <c:strCache>
                <c:ptCount val="1"/>
                <c:pt idx="0">
                  <c:v>DPL</c:v>
                </c:pt>
              </c:strCache>
            </c:strRef>
          </c:tx>
          <c:spPr>
            <a:solidFill>
              <a:schemeClr val="accent6"/>
            </a:solidFill>
            <a:ln>
              <a:noFill/>
            </a:ln>
            <a:effectLst/>
          </c:spPr>
          <c:invertIfNegative val="0"/>
          <c:cat>
            <c:strRef>
              <c:f>Statewide!$F$3:$G$3</c:f>
              <c:strCache>
                <c:ptCount val="2"/>
                <c:pt idx="0">
                  <c:v>Planned (Annual)</c:v>
                </c:pt>
                <c:pt idx="1">
                  <c:v>Actual (Q1-Q2)</c:v>
                </c:pt>
              </c:strCache>
            </c:strRef>
          </c:cat>
          <c:val>
            <c:numRef>
              <c:f>Statewide!$F$9:$G$9</c:f>
              <c:numCache>
                <c:formatCode>#,##0</c:formatCode>
                <c:ptCount val="2"/>
                <c:pt idx="0">
                  <c:v>0</c:v>
                </c:pt>
                <c:pt idx="1">
                  <c:v>0</c:v>
                </c:pt>
              </c:numCache>
            </c:numRef>
          </c:val>
          <c:extLst>
            <c:ext xmlns:c16="http://schemas.microsoft.com/office/drawing/2014/chart" uri="{C3380CC4-5D6E-409C-BE32-E72D297353CC}">
              <c16:uniqueId val="{00000005-3C75-4A23-899C-EE07C128B41F}"/>
            </c:ext>
          </c:extLst>
        </c:ser>
        <c:dLbls>
          <c:showLegendKey val="0"/>
          <c:showVal val="0"/>
          <c:showCatName val="0"/>
          <c:showSerName val="0"/>
          <c:showPercent val="0"/>
          <c:showBubbleSize val="0"/>
        </c:dLbls>
        <c:gapWidth val="150"/>
        <c:overlap val="100"/>
        <c:axId val="362949519"/>
        <c:axId val="365513471"/>
      </c:barChart>
      <c:catAx>
        <c:axId val="36294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5513471"/>
        <c:crosses val="autoZero"/>
        <c:auto val="1"/>
        <c:lblAlgn val="ctr"/>
        <c:lblOffset val="100"/>
        <c:noMultiLvlLbl val="0"/>
      </c:catAx>
      <c:valAx>
        <c:axId val="365513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2949519"/>
        <c:crosses val="autoZero"/>
        <c:crossBetween val="between"/>
      </c:val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9071</xdr:colOff>
      <xdr:row>0</xdr:row>
      <xdr:rowOff>267932</xdr:rowOff>
    </xdr:from>
    <xdr:to>
      <xdr:col>0</xdr:col>
      <xdr:colOff>744291</xdr:colOff>
      <xdr:row>5</xdr:row>
      <xdr:rowOff>1428</xdr:rowOff>
    </xdr:to>
    <xdr:pic>
      <xdr:nvPicPr>
        <xdr:cNvPr id="2" name="Picture 1">
          <a:extLst>
            <a:ext uri="{FF2B5EF4-FFF2-40B4-BE49-F238E27FC236}">
              <a16:creationId xmlns:a16="http://schemas.microsoft.com/office/drawing/2014/main" id="{6DFB8CF1-349D-43AB-92C2-D6300E9A73FD}"/>
            </a:ext>
          </a:extLst>
        </xdr:cNvPr>
        <xdr:cNvPicPr>
          <a:picLocks noChangeAspect="1"/>
        </xdr:cNvPicPr>
      </xdr:nvPicPr>
      <xdr:blipFill rotWithShape="1">
        <a:blip xmlns:r="http://schemas.openxmlformats.org/officeDocument/2006/relationships" r:embed="rId1"/>
        <a:srcRect l="78050" t="37218" r="12994" b="33402"/>
        <a:stretch/>
      </xdr:blipFill>
      <xdr:spPr>
        <a:xfrm>
          <a:off x="9071" y="267932"/>
          <a:ext cx="728870" cy="7318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9071</xdr:colOff>
      <xdr:row>0</xdr:row>
      <xdr:rowOff>267932</xdr:rowOff>
    </xdr:from>
    <xdr:to>
      <xdr:col>0</xdr:col>
      <xdr:colOff>734766</xdr:colOff>
      <xdr:row>4</xdr:row>
      <xdr:rowOff>171336</xdr:rowOff>
    </xdr:to>
    <xdr:pic>
      <xdr:nvPicPr>
        <xdr:cNvPr id="2" name="Picture 1">
          <a:extLst>
            <a:ext uri="{FF2B5EF4-FFF2-40B4-BE49-F238E27FC236}">
              <a16:creationId xmlns:a16="http://schemas.microsoft.com/office/drawing/2014/main" id="{37957FD8-7F80-4A8B-95B5-F350574C4681}"/>
            </a:ext>
          </a:extLst>
        </xdr:cNvPr>
        <xdr:cNvPicPr>
          <a:picLocks noChangeAspect="1"/>
        </xdr:cNvPicPr>
      </xdr:nvPicPr>
      <xdr:blipFill rotWithShape="1">
        <a:blip xmlns:r="http://schemas.openxmlformats.org/officeDocument/2006/relationships" r:embed="rId1"/>
        <a:srcRect l="78050" t="37218" r="12994" b="33402"/>
        <a:stretch/>
      </xdr:blipFill>
      <xdr:spPr>
        <a:xfrm>
          <a:off x="10976" y="267932"/>
          <a:ext cx="725695" cy="7295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9071</xdr:colOff>
      <xdr:row>0</xdr:row>
      <xdr:rowOff>267932</xdr:rowOff>
    </xdr:from>
    <xdr:to>
      <xdr:col>0</xdr:col>
      <xdr:colOff>743021</xdr:colOff>
      <xdr:row>5</xdr:row>
      <xdr:rowOff>19208</xdr:rowOff>
    </xdr:to>
    <xdr:pic>
      <xdr:nvPicPr>
        <xdr:cNvPr id="2" name="Picture 1">
          <a:extLst>
            <a:ext uri="{FF2B5EF4-FFF2-40B4-BE49-F238E27FC236}">
              <a16:creationId xmlns:a16="http://schemas.microsoft.com/office/drawing/2014/main" id="{73AD857F-3BCD-40A4-82D0-932219AFFAB8}"/>
            </a:ext>
          </a:extLst>
        </xdr:cNvPr>
        <xdr:cNvPicPr>
          <a:picLocks noChangeAspect="1"/>
        </xdr:cNvPicPr>
      </xdr:nvPicPr>
      <xdr:blipFill rotWithShape="1">
        <a:blip xmlns:r="http://schemas.openxmlformats.org/officeDocument/2006/relationships" r:embed="rId1"/>
        <a:srcRect l="78050" t="37218" r="12994" b="33402"/>
        <a:stretch/>
      </xdr:blipFill>
      <xdr:spPr>
        <a:xfrm>
          <a:off x="9071" y="267932"/>
          <a:ext cx="722520" cy="744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9071</xdr:colOff>
      <xdr:row>0</xdr:row>
      <xdr:rowOff>267932</xdr:rowOff>
    </xdr:from>
    <xdr:to>
      <xdr:col>0</xdr:col>
      <xdr:colOff>744291</xdr:colOff>
      <xdr:row>5</xdr:row>
      <xdr:rowOff>446</xdr:rowOff>
    </xdr:to>
    <xdr:pic>
      <xdr:nvPicPr>
        <xdr:cNvPr id="2" name="Picture 1">
          <a:extLst>
            <a:ext uri="{FF2B5EF4-FFF2-40B4-BE49-F238E27FC236}">
              <a16:creationId xmlns:a16="http://schemas.microsoft.com/office/drawing/2014/main" id="{D8981595-7D50-4DEE-A32E-CA1B224D7C47}"/>
            </a:ext>
          </a:extLst>
        </xdr:cNvPr>
        <xdr:cNvPicPr>
          <a:picLocks noChangeAspect="1"/>
        </xdr:cNvPicPr>
      </xdr:nvPicPr>
      <xdr:blipFill rotWithShape="1">
        <a:blip xmlns:r="http://schemas.openxmlformats.org/officeDocument/2006/relationships" r:embed="rId1"/>
        <a:srcRect l="78050" t="37218" r="12994" b="33402"/>
        <a:stretch/>
      </xdr:blipFill>
      <xdr:spPr>
        <a:xfrm>
          <a:off x="9071" y="267932"/>
          <a:ext cx="725695" cy="7352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9071</xdr:colOff>
      <xdr:row>0</xdr:row>
      <xdr:rowOff>267932</xdr:rowOff>
    </xdr:from>
    <xdr:to>
      <xdr:col>0</xdr:col>
      <xdr:colOff>734766</xdr:colOff>
      <xdr:row>4</xdr:row>
      <xdr:rowOff>174511</xdr:rowOff>
    </xdr:to>
    <xdr:pic>
      <xdr:nvPicPr>
        <xdr:cNvPr id="2" name="Picture 1">
          <a:extLst>
            <a:ext uri="{FF2B5EF4-FFF2-40B4-BE49-F238E27FC236}">
              <a16:creationId xmlns:a16="http://schemas.microsoft.com/office/drawing/2014/main" id="{F715AC33-3FFC-4ABD-A68C-CF5C379A259B}"/>
            </a:ext>
          </a:extLst>
        </xdr:cNvPr>
        <xdr:cNvPicPr>
          <a:picLocks noChangeAspect="1"/>
        </xdr:cNvPicPr>
      </xdr:nvPicPr>
      <xdr:blipFill rotWithShape="1">
        <a:blip xmlns:r="http://schemas.openxmlformats.org/officeDocument/2006/relationships" r:embed="rId1"/>
        <a:srcRect l="78050" t="37218" r="12994" b="33402"/>
        <a:stretch/>
      </xdr:blipFill>
      <xdr:spPr>
        <a:xfrm>
          <a:off x="10976" y="267932"/>
          <a:ext cx="725695" cy="7295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198329</xdr:colOff>
      <xdr:row>12</xdr:row>
      <xdr:rowOff>6263</xdr:rowOff>
    </xdr:from>
    <xdr:to>
      <xdr:col>5</xdr:col>
      <xdr:colOff>636740</xdr:colOff>
      <xdr:row>32</xdr:row>
      <xdr:rowOff>118997</xdr:rowOff>
    </xdr:to>
    <xdr:graphicFrame macro="">
      <xdr:nvGraphicFramePr>
        <xdr:cNvPr id="2" name="Chart 1">
          <a:extLst>
            <a:ext uri="{FF2B5EF4-FFF2-40B4-BE49-F238E27FC236}">
              <a16:creationId xmlns:a16="http://schemas.microsoft.com/office/drawing/2014/main" id="{F859A498-7E02-4E16-B827-F7B5E0B10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260959</xdr:colOff>
      <xdr:row>33</xdr:row>
      <xdr:rowOff>121085</xdr:rowOff>
    </xdr:from>
    <xdr:to>
      <xdr:col>5</xdr:col>
      <xdr:colOff>699370</xdr:colOff>
      <xdr:row>48</xdr:row>
      <xdr:rowOff>45929</xdr:rowOff>
    </xdr:to>
    <xdr:graphicFrame macro="">
      <xdr:nvGraphicFramePr>
        <xdr:cNvPr id="3" name="Chart 2">
          <a:extLst>
            <a:ext uri="{FF2B5EF4-FFF2-40B4-BE49-F238E27FC236}">
              <a16:creationId xmlns:a16="http://schemas.microsoft.com/office/drawing/2014/main" id="{1824AF48-EC62-4C97-9343-FE514FED3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167014</xdr:colOff>
      <xdr:row>12</xdr:row>
      <xdr:rowOff>6264</xdr:rowOff>
    </xdr:from>
    <xdr:to>
      <xdr:col>11</xdr:col>
      <xdr:colOff>574110</xdr:colOff>
      <xdr:row>32</xdr:row>
      <xdr:rowOff>118998</xdr:rowOff>
    </xdr:to>
    <xdr:graphicFrame macro="">
      <xdr:nvGraphicFramePr>
        <xdr:cNvPr id="4" name="Chart 3">
          <a:extLst>
            <a:ext uri="{FF2B5EF4-FFF2-40B4-BE49-F238E27FC236}">
              <a16:creationId xmlns:a16="http://schemas.microsoft.com/office/drawing/2014/main" id="{833DE007-233C-42BC-A8D9-CD8F58698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PROJECTS%20-%20Completed\DE\2013%20DE%20Potential%20Study%20Phase%20II%204650\Analysis\Screening\Delivered%202014-03-18\PST%20DE%20Ph2%20-%20Max%20Ach.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PROJECTS%20-%20Completed\DE\2013%20DE%20Potential%20Study%20Phase%20II%204650\Analysis\Screening\Delivered%202014-03-18\PST%20DE%20Ph2%20-%20Discount%20R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Screening Info"/>
      <sheetName val="Test Module"/>
      <sheetName val="Avoided Costs"/>
      <sheetName val="Program Data"/>
      <sheetName val="Zone Allocation Changes"/>
      <sheetName val="Zone Alloc Pivot"/>
      <sheetName val="Load Shapes"/>
      <sheetName val="Meas Cost &amp; Save Yr1"/>
      <sheetName val="Meas Non-Resource"/>
      <sheetName val="MeasChanges"/>
      <sheetName val="Meas Cost &amp; Save Changes"/>
      <sheetName val="No Program"/>
      <sheetName val="With Program"/>
      <sheetName val="In Program"/>
      <sheetName val="Pen Profiles"/>
      <sheetName val="PenMultipliers"/>
      <sheetName val="Penetrations"/>
      <sheetName val="Elec Budgets"/>
      <sheetName val="Gas Budgets"/>
      <sheetName val="Non-Utility Budgets"/>
      <sheetName val="Non-Incentive Costs"/>
      <sheetName val="Budgets Summary"/>
      <sheetName val="Summary Results by Year"/>
      <sheetName val="EndUse Summary"/>
      <sheetName val="EndUse Pivot"/>
      <sheetName val="Sector Summary Costs"/>
      <sheetName val="Sector Summary Savings"/>
      <sheetName val="Prgm Pivot"/>
      <sheetName val="End use Pivot"/>
      <sheetName val="MeasMetrics Pivot"/>
      <sheetName val="MeasScrn"/>
      <sheetName val="Energy Summary"/>
      <sheetName val="Meas C-S Pivot"/>
      <sheetName val="MeasReview Pvt MWh"/>
      <sheetName val="Savings by EndUse-Prgm"/>
      <sheetName val="PassFail Pivot"/>
      <sheetName val="MeasReview"/>
      <sheetName val="ArrayNames"/>
      <sheetName val="MeasMetrics"/>
      <sheetName val="MeasCostEff"/>
      <sheetName val="MeasScrnAllYears"/>
      <sheetName val="MeasSaveYr"/>
      <sheetName val="Program Cost-Effect"/>
      <sheetName val="BenefitsCosts Review"/>
      <sheetName val="Net Benefits"/>
      <sheetName val="Costs Summary"/>
      <sheetName val="Benefits Summary"/>
      <sheetName val="Resource Summary"/>
      <sheetName val="Electricity Savings"/>
      <sheetName val="Elec Utility Costs"/>
      <sheetName val="Portfolio Cost-Effect"/>
      <sheetName val="Elec Utility Cost per kWh"/>
      <sheetName val="Economic Cost per kWh"/>
      <sheetName val="Economic Cost per Btu"/>
      <sheetName val="Elec Utility Benefits"/>
      <sheetName val="Economic Benefits"/>
      <sheetName val="Gas Savings"/>
      <sheetName val="Gas Savings % of Sales"/>
      <sheetName val="Report"/>
      <sheetName val="Rate Impact"/>
      <sheetName val="Emissions"/>
      <sheetName val="Elec Rate Impact"/>
      <sheetName val="Elec Savings by Period"/>
      <sheetName val="Config"/>
      <sheetName val="ConfigSheets"/>
      <sheetName val="Dev"/>
      <sheetName val="CurDev Notes"/>
    </sheetNames>
    <sheetDataSet>
      <sheetData sheetId="0"/>
      <sheetData sheetId="1">
        <row r="3">
          <cell r="G3" t="str">
            <v>DE Phase II</v>
          </cell>
        </row>
        <row r="8">
          <cell r="F8">
            <v>0</v>
          </cell>
        </row>
        <row r="9">
          <cell r="F9">
            <v>12</v>
          </cell>
        </row>
        <row r="12">
          <cell r="L12" t="str">
            <v>kWh</v>
          </cell>
        </row>
        <row r="13">
          <cell r="L13" t="str">
            <v>kW</v>
          </cell>
        </row>
        <row r="14">
          <cell r="L14" t="str">
            <v>MMBtu</v>
          </cell>
        </row>
        <row r="15">
          <cell r="L15" t="str">
            <v>Gal</v>
          </cell>
        </row>
        <row r="16">
          <cell r="F16">
            <v>2013</v>
          </cell>
          <cell r="L16">
            <v>0</v>
          </cell>
        </row>
        <row r="18">
          <cell r="L18" t="str">
            <v>No</v>
          </cell>
        </row>
        <row r="27">
          <cell r="L27" t="str">
            <v>No</v>
          </cell>
        </row>
      </sheetData>
      <sheetData sheetId="2">
        <row r="9">
          <cell r="D9" t="str">
            <v>Named Range</v>
          </cell>
        </row>
        <row r="491">
          <cell r="C491">
            <v>1</v>
          </cell>
        </row>
      </sheetData>
      <sheetData sheetId="3">
        <row r="5">
          <cell r="A5" t="str">
            <v>Res</v>
          </cell>
          <cell r="AI5">
            <v>0.46629295636000001</v>
          </cell>
          <cell r="AJ5">
            <v>0</v>
          </cell>
          <cell r="AK5">
            <v>0</v>
          </cell>
        </row>
        <row r="6">
          <cell r="A6" t="str">
            <v>Com</v>
          </cell>
        </row>
        <row r="7">
          <cell r="A7" t="str">
            <v>Ind</v>
          </cell>
        </row>
        <row r="8">
          <cell r="A8">
            <v>0</v>
          </cell>
        </row>
        <row r="9">
          <cell r="A9">
            <v>0</v>
          </cell>
        </row>
        <row r="16">
          <cell r="N16" t="str">
            <v>Res NG</v>
          </cell>
          <cell r="O16" t="str">
            <v>Com NG</v>
          </cell>
          <cell r="P16" t="str">
            <v>Ind NG</v>
          </cell>
          <cell r="Q16" t="str">
            <v>Res Petro</v>
          </cell>
          <cell r="R16" t="str">
            <v>Com Petro</v>
          </cell>
          <cell r="S16" t="str">
            <v>Ind Petro</v>
          </cell>
          <cell r="AF16">
            <v>0</v>
          </cell>
        </row>
        <row r="20">
          <cell r="A20">
            <v>2013</v>
          </cell>
          <cell r="BE20">
            <v>0</v>
          </cell>
          <cell r="BF20">
            <v>0</v>
          </cell>
        </row>
        <row r="21">
          <cell r="BE21">
            <v>0</v>
          </cell>
          <cell r="BF21">
            <v>0</v>
          </cell>
        </row>
        <row r="22">
          <cell r="BE22">
            <v>0</v>
          </cell>
          <cell r="BF22">
            <v>0</v>
          </cell>
        </row>
        <row r="23">
          <cell r="BE23">
            <v>0</v>
          </cell>
          <cell r="BF23">
            <v>0</v>
          </cell>
        </row>
        <row r="24">
          <cell r="BE24">
            <v>0</v>
          </cell>
          <cell r="BF24">
            <v>0</v>
          </cell>
        </row>
        <row r="25">
          <cell r="BE25">
            <v>0</v>
          </cell>
          <cell r="BF25">
            <v>0</v>
          </cell>
        </row>
        <row r="26">
          <cell r="BE26">
            <v>0</v>
          </cell>
          <cell r="BF26">
            <v>0</v>
          </cell>
        </row>
        <row r="27">
          <cell r="BE27">
            <v>0</v>
          </cell>
          <cell r="BF27">
            <v>0</v>
          </cell>
        </row>
        <row r="28">
          <cell r="BE28">
            <v>0</v>
          </cell>
          <cell r="BF28">
            <v>0</v>
          </cell>
        </row>
        <row r="29">
          <cell r="BE29">
            <v>0</v>
          </cell>
          <cell r="BF29">
            <v>0</v>
          </cell>
        </row>
        <row r="30">
          <cell r="BE30">
            <v>0</v>
          </cell>
          <cell r="BF30">
            <v>0</v>
          </cell>
        </row>
        <row r="31">
          <cell r="BE31">
            <v>0</v>
          </cell>
          <cell r="BF31">
            <v>0</v>
          </cell>
        </row>
        <row r="32">
          <cell r="BE32">
            <v>0</v>
          </cell>
          <cell r="BF32">
            <v>0</v>
          </cell>
        </row>
        <row r="33">
          <cell r="BE33">
            <v>0</v>
          </cell>
          <cell r="BF33">
            <v>0</v>
          </cell>
        </row>
        <row r="34">
          <cell r="BE34">
            <v>0</v>
          </cell>
          <cell r="BF34">
            <v>0</v>
          </cell>
        </row>
        <row r="35">
          <cell r="BE35">
            <v>0</v>
          </cell>
          <cell r="BF35">
            <v>0</v>
          </cell>
        </row>
        <row r="36">
          <cell r="BE36">
            <v>0</v>
          </cell>
          <cell r="BF36">
            <v>0</v>
          </cell>
        </row>
        <row r="37">
          <cell r="BE37">
            <v>0</v>
          </cell>
          <cell r="BF37">
            <v>0</v>
          </cell>
        </row>
        <row r="38">
          <cell r="BE38">
            <v>0</v>
          </cell>
          <cell r="BF38">
            <v>0</v>
          </cell>
        </row>
        <row r="39">
          <cell r="BE39">
            <v>0</v>
          </cell>
          <cell r="BF39">
            <v>0</v>
          </cell>
        </row>
        <row r="40">
          <cell r="BE40">
            <v>0</v>
          </cell>
          <cell r="BF40">
            <v>0</v>
          </cell>
        </row>
        <row r="41">
          <cell r="BE41">
            <v>0</v>
          </cell>
          <cell r="BF41">
            <v>0</v>
          </cell>
        </row>
        <row r="42">
          <cell r="BE42">
            <v>0</v>
          </cell>
          <cell r="BF42">
            <v>0</v>
          </cell>
        </row>
        <row r="43">
          <cell r="BE43">
            <v>0</v>
          </cell>
          <cell r="BF43">
            <v>0</v>
          </cell>
        </row>
        <row r="44">
          <cell r="BE44">
            <v>0</v>
          </cell>
          <cell r="BF44">
            <v>0</v>
          </cell>
        </row>
        <row r="45">
          <cell r="BE45">
            <v>0</v>
          </cell>
          <cell r="BF45">
            <v>0</v>
          </cell>
        </row>
        <row r="46">
          <cell r="BE46">
            <v>0</v>
          </cell>
          <cell r="BF46">
            <v>0</v>
          </cell>
        </row>
        <row r="47">
          <cell r="BE47">
            <v>0</v>
          </cell>
          <cell r="BF47">
            <v>0</v>
          </cell>
        </row>
        <row r="48">
          <cell r="BE48">
            <v>0</v>
          </cell>
          <cell r="BF48">
            <v>0</v>
          </cell>
        </row>
        <row r="49">
          <cell r="BE49">
            <v>0</v>
          </cell>
          <cell r="BF49">
            <v>0</v>
          </cell>
        </row>
        <row r="50">
          <cell r="BE50">
            <v>0</v>
          </cell>
          <cell r="BF50">
            <v>0</v>
          </cell>
        </row>
        <row r="51">
          <cell r="BE51">
            <v>0</v>
          </cell>
          <cell r="BF51">
            <v>0</v>
          </cell>
        </row>
        <row r="52">
          <cell r="BE52">
            <v>0</v>
          </cell>
          <cell r="BF52">
            <v>0</v>
          </cell>
        </row>
        <row r="53">
          <cell r="BE53">
            <v>0</v>
          </cell>
          <cell r="BF53">
            <v>0</v>
          </cell>
        </row>
        <row r="54">
          <cell r="BE54">
            <v>0</v>
          </cell>
          <cell r="BF54">
            <v>0</v>
          </cell>
        </row>
        <row r="55">
          <cell r="BE55">
            <v>0</v>
          </cell>
          <cell r="BF55">
            <v>0</v>
          </cell>
        </row>
        <row r="56">
          <cell r="BE56">
            <v>0</v>
          </cell>
          <cell r="BF56">
            <v>0</v>
          </cell>
        </row>
        <row r="57">
          <cell r="BE57">
            <v>0</v>
          </cell>
          <cell r="BF57">
            <v>0</v>
          </cell>
        </row>
        <row r="58">
          <cell r="BE58">
            <v>0</v>
          </cell>
          <cell r="BF58">
            <v>0</v>
          </cell>
        </row>
        <row r="59">
          <cell r="BE59">
            <v>0</v>
          </cell>
          <cell r="BF59">
            <v>0</v>
          </cell>
        </row>
        <row r="60">
          <cell r="BE60">
            <v>0</v>
          </cell>
          <cell r="BF60">
            <v>0</v>
          </cell>
        </row>
        <row r="61">
          <cell r="BE61">
            <v>0</v>
          </cell>
          <cell r="BF61">
            <v>0</v>
          </cell>
        </row>
        <row r="62">
          <cell r="BE62">
            <v>0</v>
          </cell>
          <cell r="BF62">
            <v>0</v>
          </cell>
        </row>
        <row r="63">
          <cell r="BE63">
            <v>0</v>
          </cell>
          <cell r="BF63">
            <v>0</v>
          </cell>
        </row>
        <row r="64">
          <cell r="BE64">
            <v>0</v>
          </cell>
          <cell r="BF64">
            <v>0</v>
          </cell>
        </row>
        <row r="65">
          <cell r="BE65">
            <v>0</v>
          </cell>
          <cell r="BF65">
            <v>0</v>
          </cell>
        </row>
        <row r="66">
          <cell r="BE66">
            <v>0</v>
          </cell>
          <cell r="BF66">
            <v>0</v>
          </cell>
        </row>
        <row r="67">
          <cell r="BE67">
            <v>0</v>
          </cell>
          <cell r="BF67">
            <v>0</v>
          </cell>
        </row>
        <row r="68">
          <cell r="BE68">
            <v>0</v>
          </cell>
          <cell r="BF68">
            <v>0</v>
          </cell>
        </row>
        <row r="69">
          <cell r="BE69">
            <v>0</v>
          </cell>
          <cell r="BF69">
            <v>0</v>
          </cell>
        </row>
      </sheetData>
      <sheetData sheetId="4">
        <row r="3">
          <cell r="E3" t="str">
            <v>Retrofit</v>
          </cell>
        </row>
        <row r="4">
          <cell r="E4" t="str">
            <v>Lost Opportunity</v>
          </cell>
        </row>
        <row r="5">
          <cell r="E5">
            <v>0</v>
          </cell>
        </row>
        <row r="6">
          <cell r="E6">
            <v>0</v>
          </cell>
        </row>
        <row r="7">
          <cell r="E7">
            <v>0</v>
          </cell>
        </row>
        <row r="8">
          <cell r="E8">
            <v>0</v>
          </cell>
        </row>
        <row r="9">
          <cell r="E9">
            <v>0</v>
          </cell>
        </row>
        <row r="10">
          <cell r="E10">
            <v>0</v>
          </cell>
        </row>
        <row r="13">
          <cell r="B13" t="str">
            <v>RNC</v>
          </cell>
          <cell r="C13" t="str">
            <v>Residential New Construction</v>
          </cell>
          <cell r="D13" t="str">
            <v>Res</v>
          </cell>
          <cell r="E13" t="str">
            <v>Lost Opportunity</v>
          </cell>
          <cell r="F13" t="b">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row>
        <row r="14">
          <cell r="B14" t="str">
            <v>HES</v>
          </cell>
          <cell r="C14" t="str">
            <v>Home Energy Services</v>
          </cell>
          <cell r="D14" t="str">
            <v>Res</v>
          </cell>
          <cell r="E14" t="str">
            <v>Lost Opportunity</v>
          </cell>
          <cell r="F14" t="b">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row>
        <row r="15">
          <cell r="B15" t="str">
            <v>MF</v>
          </cell>
          <cell r="C15" t="str">
            <v>Multi-Family</v>
          </cell>
          <cell r="D15" t="str">
            <v>Res</v>
          </cell>
          <cell r="E15" t="str">
            <v>Retrofit</v>
          </cell>
          <cell r="F15" t="b">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row>
        <row r="16">
          <cell r="B16" t="str">
            <v>Rprod</v>
          </cell>
          <cell r="C16" t="str">
            <v>Res Products</v>
          </cell>
          <cell r="D16" t="str">
            <v>Res</v>
          </cell>
          <cell r="E16" t="str">
            <v>Lost Opportunity</v>
          </cell>
          <cell r="F16" t="b">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row>
        <row r="17">
          <cell r="B17" t="str">
            <v>LISF</v>
          </cell>
          <cell r="C17" t="str">
            <v>Low Income SF</v>
          </cell>
          <cell r="D17" t="str">
            <v>Res</v>
          </cell>
          <cell r="E17" t="str">
            <v>Retrofit</v>
          </cell>
          <cell r="F17" t="b">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row>
        <row r="18">
          <cell r="B18" t="str">
            <v>CILO</v>
          </cell>
          <cell r="C18" t="str">
            <v>C&amp;I Lost Opportunity</v>
          </cell>
          <cell r="D18" t="str">
            <v>Com</v>
          </cell>
          <cell r="E18" t="str">
            <v>Lost Opportunity</v>
          </cell>
          <cell r="F18" t="b">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row>
        <row r="19">
          <cell r="B19" t="str">
            <v>SBR</v>
          </cell>
          <cell r="C19" t="str">
            <v>Small Business Retrofit</v>
          </cell>
          <cell r="D19" t="str">
            <v>Com</v>
          </cell>
          <cell r="E19" t="str">
            <v>Retrofit</v>
          </cell>
          <cell r="F19" t="b">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row>
        <row r="20">
          <cell r="B20" t="str">
            <v>LBR</v>
          </cell>
          <cell r="C20" t="str">
            <v>Large Business Retrofit</v>
          </cell>
          <cell r="D20" t="str">
            <v>Com</v>
          </cell>
          <cell r="E20" t="str">
            <v>Retrofit</v>
          </cell>
          <cell r="F20" t="b">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row>
        <row r="21">
          <cell r="B21" t="str">
            <v>LBRi</v>
          </cell>
          <cell r="C21" t="str">
            <v>Large Business Retrofit Industrial</v>
          </cell>
          <cell r="D21" t="str">
            <v>Ind</v>
          </cell>
          <cell r="E21" t="str">
            <v>Retrofit</v>
          </cell>
          <cell r="F21" t="b">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row>
        <row r="22">
          <cell r="B22" t="str">
            <v>RBhv</v>
          </cell>
          <cell r="C22" t="str">
            <v>Residential Behavior</v>
          </cell>
          <cell r="D22" t="str">
            <v>Res</v>
          </cell>
          <cell r="E22" t="str">
            <v>Retrofit</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row>
        <row r="23">
          <cell r="B23" t="str">
            <v>CRepl</v>
          </cell>
          <cell r="C23" t="str">
            <v>CRepl For Phase I Measures</v>
          </cell>
          <cell r="D23" t="str">
            <v>Com</v>
          </cell>
          <cell r="E23" t="str">
            <v>Lost Opportunity</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row>
        <row r="38">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row>
        <row r="46">
          <cell r="B46">
            <v>0</v>
          </cell>
          <cell r="C46">
            <v>0</v>
          </cell>
          <cell r="D46">
            <v>0</v>
          </cell>
        </row>
        <row r="47">
          <cell r="B47">
            <v>0</v>
          </cell>
          <cell r="C47">
            <v>0</v>
          </cell>
          <cell r="D47">
            <v>0</v>
          </cell>
        </row>
        <row r="48">
          <cell r="B48">
            <v>0</v>
          </cell>
          <cell r="C48">
            <v>0</v>
          </cell>
          <cell r="D48">
            <v>0</v>
          </cell>
        </row>
        <row r="49">
          <cell r="B49">
            <v>0</v>
          </cell>
          <cell r="C49">
            <v>0</v>
          </cell>
          <cell r="D49">
            <v>0</v>
          </cell>
        </row>
        <row r="50">
          <cell r="B50">
            <v>0</v>
          </cell>
          <cell r="C50">
            <v>0</v>
          </cell>
          <cell r="D50">
            <v>0</v>
          </cell>
        </row>
        <row r="51">
          <cell r="B51">
            <v>0</v>
          </cell>
          <cell r="C51">
            <v>0</v>
          </cell>
          <cell r="D51">
            <v>0</v>
          </cell>
        </row>
        <row r="52">
          <cell r="B52">
            <v>0</v>
          </cell>
          <cell r="C52">
            <v>0</v>
          </cell>
          <cell r="D52">
            <v>0</v>
          </cell>
        </row>
        <row r="53">
          <cell r="B53">
            <v>0</v>
          </cell>
          <cell r="C53">
            <v>0</v>
          </cell>
          <cell r="D53">
            <v>0</v>
          </cell>
        </row>
        <row r="54">
          <cell r="B54">
            <v>0</v>
          </cell>
          <cell r="C54">
            <v>0</v>
          </cell>
          <cell r="D54">
            <v>0</v>
          </cell>
        </row>
        <row r="55">
          <cell r="B55">
            <v>0</v>
          </cell>
          <cell r="C55">
            <v>0</v>
          </cell>
          <cell r="D55">
            <v>0</v>
          </cell>
        </row>
        <row r="56">
          <cell r="B56">
            <v>0</v>
          </cell>
          <cell r="C56">
            <v>0</v>
          </cell>
          <cell r="D56">
            <v>0</v>
          </cell>
        </row>
        <row r="57">
          <cell r="B57">
            <v>0</v>
          </cell>
          <cell r="C57">
            <v>0</v>
          </cell>
          <cell r="D57">
            <v>0</v>
          </cell>
        </row>
        <row r="58">
          <cell r="B58">
            <v>0</v>
          </cell>
          <cell r="C58">
            <v>0</v>
          </cell>
          <cell r="D58">
            <v>0</v>
          </cell>
        </row>
        <row r="59">
          <cell r="B59">
            <v>0</v>
          </cell>
          <cell r="C59">
            <v>0</v>
          </cell>
          <cell r="D59">
            <v>0</v>
          </cell>
        </row>
        <row r="60">
          <cell r="B60">
            <v>0</v>
          </cell>
          <cell r="C60">
            <v>0</v>
          </cell>
          <cell r="D60">
            <v>0</v>
          </cell>
        </row>
      </sheetData>
      <sheetData sheetId="5"/>
      <sheetData sheetId="6"/>
      <sheetData sheetId="7">
        <row r="4">
          <cell r="B4" t="str">
            <v>COMMERCIAL LOAD SHAPES</v>
          </cell>
        </row>
        <row r="5">
          <cell r="B5" t="str">
            <v>GROC_ElecTotl</v>
          </cell>
        </row>
        <row r="6">
          <cell r="B6" t="str">
            <v>GROC_ElecCook</v>
          </cell>
        </row>
        <row r="7">
          <cell r="B7" t="str">
            <v>GROC_Cool</v>
          </cell>
        </row>
        <row r="8">
          <cell r="B8" t="str">
            <v>GROC_ElecHeat</v>
          </cell>
        </row>
        <row r="9">
          <cell r="B9" t="str">
            <v>GROC_ElecDHW</v>
          </cell>
        </row>
        <row r="10">
          <cell r="B10" t="str">
            <v>GROC_InLight</v>
          </cell>
        </row>
        <row r="11">
          <cell r="B11" t="str">
            <v>GROC_ElecMisc</v>
          </cell>
        </row>
        <row r="12">
          <cell r="B12" t="str">
            <v>GROC_Office</v>
          </cell>
        </row>
        <row r="13">
          <cell r="B13" t="str">
            <v>GROC_Refrig</v>
          </cell>
        </row>
        <row r="14">
          <cell r="B14" t="str">
            <v>GROC_Vent</v>
          </cell>
        </row>
        <row r="15">
          <cell r="B15" t="str">
            <v>GROC_VentVFD</v>
          </cell>
        </row>
        <row r="16">
          <cell r="B16" t="str">
            <v>GROC_OutLight</v>
          </cell>
        </row>
        <row r="17">
          <cell r="B17" t="str">
            <v>HOSP_ElecTotl</v>
          </cell>
        </row>
        <row r="18">
          <cell r="B18" t="str">
            <v>HOSP_ElecCook</v>
          </cell>
        </row>
        <row r="19">
          <cell r="B19" t="str">
            <v>HOSP_Cool</v>
          </cell>
        </row>
        <row r="20">
          <cell r="B20" t="str">
            <v>HOSP_ElecHeat</v>
          </cell>
        </row>
        <row r="21">
          <cell r="B21" t="str">
            <v>HOSP_ElecDHW</v>
          </cell>
        </row>
        <row r="22">
          <cell r="B22" t="str">
            <v>HOSP_InLight</v>
          </cell>
        </row>
        <row r="23">
          <cell r="B23" t="str">
            <v>HOSP_ElecMisc</v>
          </cell>
        </row>
        <row r="24">
          <cell r="B24" t="str">
            <v>HOSP_Office</v>
          </cell>
        </row>
        <row r="25">
          <cell r="B25" t="str">
            <v>HOSP_Refrig</v>
          </cell>
        </row>
        <row r="26">
          <cell r="B26" t="str">
            <v>HOSP_Vent</v>
          </cell>
        </row>
        <row r="27">
          <cell r="B27" t="str">
            <v>HOSP_VentVFD</v>
          </cell>
        </row>
        <row r="28">
          <cell r="B28" t="str">
            <v>HOSP_OutLight</v>
          </cell>
        </row>
        <row r="29">
          <cell r="B29" t="str">
            <v>HOTEL_ElecTotl</v>
          </cell>
        </row>
        <row r="30">
          <cell r="B30" t="str">
            <v>HOTEL_ElecCook</v>
          </cell>
        </row>
        <row r="31">
          <cell r="B31" t="str">
            <v>HOTEL_Cool</v>
          </cell>
        </row>
        <row r="32">
          <cell r="B32" t="str">
            <v>HOTEL_ElecHeat</v>
          </cell>
        </row>
        <row r="33">
          <cell r="B33" t="str">
            <v>HOTEL_ElecDHW</v>
          </cell>
        </row>
        <row r="34">
          <cell r="B34" t="str">
            <v>HOTEL_InLight</v>
          </cell>
        </row>
        <row r="35">
          <cell r="B35" t="str">
            <v>HOTEL_ElecMisc</v>
          </cell>
        </row>
        <row r="36">
          <cell r="B36" t="str">
            <v>HOTEL_Office</v>
          </cell>
        </row>
        <row r="37">
          <cell r="B37" t="str">
            <v>HOTEL_Refrig</v>
          </cell>
        </row>
        <row r="38">
          <cell r="B38" t="str">
            <v>HOTEL_Vent</v>
          </cell>
        </row>
        <row r="39">
          <cell r="B39" t="str">
            <v>HOTEL_VentVFD</v>
          </cell>
        </row>
        <row r="40">
          <cell r="B40" t="str">
            <v>HOTEL_OutLight</v>
          </cell>
        </row>
        <row r="41">
          <cell r="B41" t="str">
            <v>OFFMD_ElecTotl</v>
          </cell>
        </row>
        <row r="42">
          <cell r="B42" t="str">
            <v>OFFMD_ElecCook</v>
          </cell>
        </row>
        <row r="43">
          <cell r="B43" t="str">
            <v>OFFMD_Cool</v>
          </cell>
        </row>
        <row r="44">
          <cell r="B44" t="str">
            <v>OFFMD_ElecHeat</v>
          </cell>
        </row>
        <row r="45">
          <cell r="B45" t="str">
            <v>OFFMD_ElecDHW</v>
          </cell>
        </row>
        <row r="46">
          <cell r="B46" t="str">
            <v>OFFMD_InLight</v>
          </cell>
        </row>
        <row r="47">
          <cell r="B47" t="str">
            <v>OFFMD_ElecMisc</v>
          </cell>
        </row>
        <row r="48">
          <cell r="B48" t="str">
            <v>OFFMD_Office</v>
          </cell>
        </row>
        <row r="49">
          <cell r="B49" t="str">
            <v>OFFMD_Refrig</v>
          </cell>
        </row>
        <row r="50">
          <cell r="B50" t="str">
            <v>OFFMD_Vent</v>
          </cell>
        </row>
        <row r="51">
          <cell r="B51" t="str">
            <v>OFFMD_VentVFD</v>
          </cell>
        </row>
        <row r="52">
          <cell r="B52" t="str">
            <v>OFFMD_OutLight</v>
          </cell>
        </row>
        <row r="53">
          <cell r="B53" t="str">
            <v>RETLG_ElecTotl</v>
          </cell>
        </row>
        <row r="54">
          <cell r="B54" t="str">
            <v>RETLG_ElecCook</v>
          </cell>
        </row>
        <row r="55">
          <cell r="B55" t="str">
            <v>RETLG_Cool</v>
          </cell>
        </row>
        <row r="56">
          <cell r="B56" t="str">
            <v>RETLG_ElecHeat</v>
          </cell>
        </row>
        <row r="57">
          <cell r="B57" t="str">
            <v>RETLG_ElecDHW</v>
          </cell>
        </row>
        <row r="58">
          <cell r="B58" t="str">
            <v>RETLG_InLight</v>
          </cell>
        </row>
        <row r="59">
          <cell r="B59" t="str">
            <v>RETLG_ElecMisc</v>
          </cell>
        </row>
        <row r="60">
          <cell r="B60" t="str">
            <v>RETLG_Office</v>
          </cell>
        </row>
        <row r="61">
          <cell r="B61" t="str">
            <v>RETLG_Refrig</v>
          </cell>
        </row>
        <row r="62">
          <cell r="B62" t="str">
            <v>RETLG_Vent</v>
          </cell>
        </row>
        <row r="63">
          <cell r="B63" t="str">
            <v>RETLG_VentVFD</v>
          </cell>
        </row>
        <row r="64">
          <cell r="B64" t="str">
            <v>RETLG_OutLight</v>
          </cell>
        </row>
        <row r="65">
          <cell r="B65" t="str">
            <v>RST2_ElecTotl</v>
          </cell>
        </row>
        <row r="66">
          <cell r="B66" t="str">
            <v>RST2_ElecCook</v>
          </cell>
        </row>
        <row r="67">
          <cell r="B67" t="str">
            <v>RST2_Cool</v>
          </cell>
        </row>
        <row r="68">
          <cell r="B68" t="str">
            <v>RST2_ElecHeat</v>
          </cell>
        </row>
        <row r="69">
          <cell r="B69" t="str">
            <v>RST2_ElecDHW</v>
          </cell>
        </row>
        <row r="70">
          <cell r="B70" t="str">
            <v>RST2_InLight</v>
          </cell>
        </row>
        <row r="71">
          <cell r="B71" t="str">
            <v>RST2_ElecMisc</v>
          </cell>
        </row>
        <row r="72">
          <cell r="B72" t="str">
            <v>RST2_Office</v>
          </cell>
        </row>
        <row r="73">
          <cell r="B73" t="str">
            <v>RST2_Refrig</v>
          </cell>
        </row>
        <row r="74">
          <cell r="B74" t="str">
            <v>RST2_Vent</v>
          </cell>
        </row>
        <row r="75">
          <cell r="B75" t="str">
            <v>RST2_VentVFD</v>
          </cell>
        </row>
        <row r="76">
          <cell r="B76" t="str">
            <v>RST2_OutLight</v>
          </cell>
        </row>
        <row r="77">
          <cell r="B77" t="str">
            <v>WRHS_ElecTotl</v>
          </cell>
        </row>
        <row r="78">
          <cell r="B78" t="str">
            <v>WRHS_ElecCook</v>
          </cell>
        </row>
        <row r="79">
          <cell r="B79" t="str">
            <v>WRHS_Cool</v>
          </cell>
        </row>
        <row r="80">
          <cell r="B80" t="str">
            <v>WRHS_ElecHeat</v>
          </cell>
        </row>
        <row r="81">
          <cell r="B81" t="str">
            <v>WRHS_ElecDHW</v>
          </cell>
        </row>
        <row r="82">
          <cell r="B82" t="str">
            <v>WRHS_InLight</v>
          </cell>
        </row>
        <row r="83">
          <cell r="B83" t="str">
            <v>WRHS_ElecMisc</v>
          </cell>
        </row>
        <row r="84">
          <cell r="B84" t="str">
            <v>WRHS_Office</v>
          </cell>
        </row>
        <row r="85">
          <cell r="B85" t="str">
            <v>WRHS_Refrig</v>
          </cell>
        </row>
        <row r="86">
          <cell r="B86" t="str">
            <v>WRHS_Vent</v>
          </cell>
        </row>
        <row r="87">
          <cell r="B87" t="str">
            <v>WRHS_Vent</v>
          </cell>
        </row>
        <row r="88">
          <cell r="B88" t="str">
            <v>WRHS_OutLight</v>
          </cell>
        </row>
        <row r="89">
          <cell r="B89" t="str">
            <v>SCHL_ElecTotl</v>
          </cell>
        </row>
        <row r="90">
          <cell r="B90" t="str">
            <v>SCHL_ElecCook</v>
          </cell>
        </row>
        <row r="91">
          <cell r="B91" t="str">
            <v>SCHL_Cool</v>
          </cell>
        </row>
        <row r="92">
          <cell r="B92" t="str">
            <v>SCHL_ElecHeat</v>
          </cell>
        </row>
        <row r="93">
          <cell r="B93" t="str">
            <v>SCHL_ElecDHW</v>
          </cell>
        </row>
        <row r="94">
          <cell r="B94" t="str">
            <v>SCHL_InLight</v>
          </cell>
        </row>
        <row r="95">
          <cell r="B95" t="str">
            <v>SCHL_ElecMisc</v>
          </cell>
        </row>
        <row r="96">
          <cell r="B96" t="str">
            <v>SCHL_Office</v>
          </cell>
        </row>
        <row r="97">
          <cell r="B97" t="str">
            <v>SCHL_Refrig</v>
          </cell>
        </row>
        <row r="98">
          <cell r="B98" t="str">
            <v>SCHL_Vent</v>
          </cell>
        </row>
        <row r="99">
          <cell r="B99" t="str">
            <v>SCHL_VentVFD</v>
          </cell>
        </row>
        <row r="100">
          <cell r="B100" t="str">
            <v>SCHL_OutLight</v>
          </cell>
        </row>
        <row r="101">
          <cell r="B101" t="str">
            <v>OTHER_ElecTotl</v>
          </cell>
        </row>
        <row r="102">
          <cell r="B102" t="str">
            <v>OTHER_ElecCook</v>
          </cell>
        </row>
        <row r="103">
          <cell r="B103" t="str">
            <v>OTHER_Cool</v>
          </cell>
        </row>
        <row r="104">
          <cell r="B104" t="str">
            <v>OTHER_ElecHeat</v>
          </cell>
        </row>
        <row r="105">
          <cell r="B105" t="str">
            <v>OTHER_ElecDHW</v>
          </cell>
        </row>
        <row r="106">
          <cell r="B106" t="str">
            <v>OTHER_InLight</v>
          </cell>
        </row>
        <row r="107">
          <cell r="B107" t="str">
            <v>OTHER_ElecMisc</v>
          </cell>
        </row>
        <row r="108">
          <cell r="B108" t="str">
            <v>OTHER_Office</v>
          </cell>
        </row>
        <row r="109">
          <cell r="B109" t="str">
            <v>OTHER_Refrig</v>
          </cell>
        </row>
        <row r="110">
          <cell r="B110" t="str">
            <v>OTHER_Vent</v>
          </cell>
        </row>
        <row r="111">
          <cell r="B111" t="str">
            <v>OTHER_Vent</v>
          </cell>
        </row>
        <row r="112">
          <cell r="B112" t="str">
            <v>OTHER_OutLight</v>
          </cell>
        </row>
        <row r="113">
          <cell r="B113" t="str">
            <v>Continuous</v>
          </cell>
        </row>
        <row r="114">
          <cell r="B114" t="str">
            <v>Streetlighting_OutLight</v>
          </cell>
        </row>
        <row r="115">
          <cell r="B115" t="str">
            <v>Data Center_InLight</v>
          </cell>
        </row>
        <row r="116">
          <cell r="B116" t="str">
            <v>Data Center_Cool</v>
          </cell>
        </row>
        <row r="117">
          <cell r="B117" t="str">
            <v>Data Center_ElecMisc</v>
          </cell>
        </row>
        <row r="118">
          <cell r="B118" t="str">
            <v>RESIDENTIAL LOAD SHAPES</v>
          </cell>
        </row>
        <row r="119">
          <cell r="B119" t="str">
            <v>Res SF_ElecTotl</v>
          </cell>
        </row>
        <row r="120">
          <cell r="B120" t="str">
            <v>Res SF_ElecHeat</v>
          </cell>
        </row>
        <row r="121">
          <cell r="B121" t="str">
            <v>Res SF_Cool</v>
          </cell>
        </row>
        <row r="122">
          <cell r="B122" t="str">
            <v>Res SF_Refrig</v>
          </cell>
        </row>
        <row r="123">
          <cell r="B123" t="str">
            <v>Res SF_Freezer</v>
          </cell>
        </row>
        <row r="124">
          <cell r="B124" t="str">
            <v>Res SF_ElecCook</v>
          </cell>
        </row>
        <row r="125">
          <cell r="B125" t="str">
            <v>Res SF_Dishwash</v>
          </cell>
        </row>
        <row r="126">
          <cell r="B126" t="str">
            <v>Res SF_ElecMisc</v>
          </cell>
        </row>
        <row r="127">
          <cell r="B127" t="str">
            <v>Res SF_ElecDryr</v>
          </cell>
        </row>
        <row r="128">
          <cell r="B128" t="str">
            <v>Res SF_ElecDHW</v>
          </cell>
        </row>
        <row r="129">
          <cell r="B129" t="str">
            <v>Res SF_ClWash</v>
          </cell>
        </row>
        <row r="130">
          <cell r="B130" t="str">
            <v>Res SF_PoolSpa</v>
          </cell>
        </row>
        <row r="131">
          <cell r="B131" t="str">
            <v>Res SF_ColorTV</v>
          </cell>
        </row>
        <row r="132">
          <cell r="B132" t="str">
            <v>Res SF_InLight</v>
          </cell>
        </row>
        <row r="133">
          <cell r="B133" t="str">
            <v>Res SF_OutLight</v>
          </cell>
        </row>
        <row r="134">
          <cell r="B134" t="str">
            <v>Res MF_ElecTotl</v>
          </cell>
        </row>
        <row r="135">
          <cell r="B135" t="str">
            <v>Res MF_ElecHeat</v>
          </cell>
        </row>
        <row r="136">
          <cell r="B136" t="str">
            <v>Res MF_Cool</v>
          </cell>
        </row>
        <row r="137">
          <cell r="B137" t="str">
            <v>Res MF_Refrig</v>
          </cell>
        </row>
        <row r="138">
          <cell r="B138" t="str">
            <v>Res MF_Freezer</v>
          </cell>
        </row>
        <row r="139">
          <cell r="B139" t="str">
            <v>Res MF_ElecCook</v>
          </cell>
        </row>
        <row r="140">
          <cell r="B140" t="str">
            <v>Res MF_Dishwash</v>
          </cell>
        </row>
        <row r="141">
          <cell r="B141" t="str">
            <v>Res MF_ElecMisc</v>
          </cell>
        </row>
        <row r="142">
          <cell r="B142" t="str">
            <v>Res MF_ElecDryr</v>
          </cell>
        </row>
        <row r="143">
          <cell r="B143" t="str">
            <v>Res MF_ElecDHW</v>
          </cell>
        </row>
        <row r="144">
          <cell r="B144" t="str">
            <v>Res MF_ClWash</v>
          </cell>
        </row>
        <row r="145">
          <cell r="B145" t="str">
            <v>Res MF_PoolSpa</v>
          </cell>
        </row>
        <row r="146">
          <cell r="B146" t="str">
            <v>Res MF_ColorTV</v>
          </cell>
        </row>
        <row r="147">
          <cell r="B147" t="str">
            <v>Res MF_InLight</v>
          </cell>
        </row>
        <row r="148">
          <cell r="B148" t="str">
            <v>Res MF_OutLight</v>
          </cell>
        </row>
        <row r="149">
          <cell r="B149" t="str">
            <v>INDUSTRIAL LOADSHAPES</v>
          </cell>
        </row>
        <row r="150">
          <cell r="B150" t="str">
            <v>Industrial_CompIndustrial</v>
          </cell>
        </row>
        <row r="151">
          <cell r="B151" t="str">
            <v>Industrial_InLight</v>
          </cell>
        </row>
        <row r="152">
          <cell r="B152" t="str">
            <v>Industrial_Cooling</v>
          </cell>
        </row>
      </sheetData>
      <sheetData sheetId="8"/>
      <sheetData sheetId="9"/>
      <sheetData sheetId="10">
        <row r="3">
          <cell r="A3" t="str">
            <v>170MD1</v>
          </cell>
          <cell r="B3">
            <v>1</v>
          </cell>
          <cell r="C3">
            <v>1</v>
          </cell>
          <cell r="D3" t="str">
            <v>Installed Cost</v>
          </cell>
          <cell r="E3" t="str">
            <v>*</v>
          </cell>
          <cell r="F3">
            <v>0.75</v>
          </cell>
          <cell r="G3">
            <v>2014</v>
          </cell>
          <cell r="H3">
            <v>2018</v>
          </cell>
        </row>
        <row r="4">
          <cell r="A4" t="str">
            <v>170RET1</v>
          </cell>
          <cell r="B4">
            <v>2</v>
          </cell>
          <cell r="C4">
            <v>1</v>
          </cell>
          <cell r="D4" t="str">
            <v>Installed Cost</v>
          </cell>
          <cell r="E4" t="str">
            <v>*</v>
          </cell>
          <cell r="F4">
            <v>0.85</v>
          </cell>
          <cell r="G4">
            <v>2015</v>
          </cell>
          <cell r="H4">
            <v>2018</v>
          </cell>
        </row>
        <row r="5">
          <cell r="A5" t="str">
            <v>165MD1</v>
          </cell>
          <cell r="B5">
            <v>3</v>
          </cell>
          <cell r="C5">
            <v>1</v>
          </cell>
          <cell r="D5" t="str">
            <v>Installed Cost</v>
          </cell>
          <cell r="E5" t="str">
            <v>*</v>
          </cell>
          <cell r="F5">
            <v>0.9</v>
          </cell>
          <cell r="G5">
            <v>2015</v>
          </cell>
          <cell r="H5">
            <v>2017</v>
          </cell>
        </row>
        <row r="6">
          <cell r="A6" t="str">
            <v>165RET1</v>
          </cell>
          <cell r="B6">
            <v>4</v>
          </cell>
          <cell r="C6">
            <v>1</v>
          </cell>
          <cell r="D6" t="str">
            <v>Installed Cost</v>
          </cell>
          <cell r="E6" t="str">
            <v>*</v>
          </cell>
          <cell r="F6">
            <v>0.9</v>
          </cell>
          <cell r="G6">
            <v>2015</v>
          </cell>
          <cell r="H6">
            <v>2017</v>
          </cell>
        </row>
        <row r="7">
          <cell r="A7" t="str">
            <v>150MD2</v>
          </cell>
          <cell r="B7">
            <v>5</v>
          </cell>
          <cell r="C7">
            <v>2</v>
          </cell>
          <cell r="D7" t="str">
            <v>Annual kWh</v>
          </cell>
          <cell r="E7" t="str">
            <v>*</v>
          </cell>
          <cell r="F7">
            <v>1.04</v>
          </cell>
          <cell r="G7">
            <v>2015</v>
          </cell>
          <cell r="H7">
            <v>2016</v>
          </cell>
        </row>
        <row r="8">
          <cell r="A8" t="str">
            <v>150RET2</v>
          </cell>
          <cell r="B8">
            <v>6</v>
          </cell>
          <cell r="C8">
            <v>2</v>
          </cell>
          <cell r="D8" t="str">
            <v>Annual kWh</v>
          </cell>
          <cell r="E8" t="str">
            <v>*</v>
          </cell>
          <cell r="F8">
            <v>1.04</v>
          </cell>
          <cell r="G8">
            <v>2015</v>
          </cell>
          <cell r="H8">
            <v>2016</v>
          </cell>
        </row>
        <row r="9">
          <cell r="A9" t="str">
            <v>163MD2</v>
          </cell>
          <cell r="B9">
            <v>7</v>
          </cell>
          <cell r="C9">
            <v>2</v>
          </cell>
          <cell r="D9" t="str">
            <v>Annual kWh</v>
          </cell>
          <cell r="E9" t="str">
            <v>*</v>
          </cell>
          <cell r="F9">
            <v>0.9</v>
          </cell>
          <cell r="G9">
            <v>2021</v>
          </cell>
          <cell r="H9">
            <v>2025</v>
          </cell>
        </row>
        <row r="10">
          <cell r="A10" t="str">
            <v>163RET2</v>
          </cell>
          <cell r="B10">
            <v>8</v>
          </cell>
          <cell r="C10">
            <v>2</v>
          </cell>
          <cell r="D10" t="str">
            <v>Annual kWh</v>
          </cell>
          <cell r="E10" t="str">
            <v>*</v>
          </cell>
          <cell r="F10">
            <v>0.9</v>
          </cell>
          <cell r="G10">
            <v>2021</v>
          </cell>
          <cell r="H10">
            <v>2025</v>
          </cell>
        </row>
        <row r="11">
          <cell r="A11" t="str">
            <v>163MD1</v>
          </cell>
          <cell r="B11">
            <v>9</v>
          </cell>
          <cell r="C11">
            <v>1</v>
          </cell>
          <cell r="D11" t="str">
            <v>Installed Cost</v>
          </cell>
          <cell r="E11" t="str">
            <v>*</v>
          </cell>
          <cell r="F11">
            <v>0.9</v>
          </cell>
          <cell r="G11">
            <v>2021</v>
          </cell>
          <cell r="H11">
            <v>2025</v>
          </cell>
        </row>
        <row r="12">
          <cell r="A12" t="str">
            <v>163RET1</v>
          </cell>
          <cell r="B12">
            <v>10</v>
          </cell>
          <cell r="C12">
            <v>1</v>
          </cell>
          <cell r="D12" t="str">
            <v>Installed Cost</v>
          </cell>
          <cell r="E12" t="str">
            <v>*</v>
          </cell>
          <cell r="F12">
            <v>0.9</v>
          </cell>
          <cell r="G12">
            <v>2021</v>
          </cell>
          <cell r="H12">
            <v>2025</v>
          </cell>
        </row>
        <row r="13">
          <cell r="A13" t="str">
            <v>377MD2</v>
          </cell>
          <cell r="B13">
            <v>11</v>
          </cell>
          <cell r="C13">
            <v>2</v>
          </cell>
          <cell r="D13" t="str">
            <v>Annual kWh</v>
          </cell>
          <cell r="E13" t="str">
            <v>*</v>
          </cell>
          <cell r="F13">
            <v>0.9</v>
          </cell>
          <cell r="G13">
            <v>2018</v>
          </cell>
          <cell r="H13">
            <v>2025</v>
          </cell>
        </row>
        <row r="14">
          <cell r="A14" t="str">
            <v>378MD2</v>
          </cell>
          <cell r="B14">
            <v>12</v>
          </cell>
          <cell r="C14">
            <v>2</v>
          </cell>
          <cell r="D14" t="str">
            <v>Annual kWh</v>
          </cell>
          <cell r="E14" t="str">
            <v>*</v>
          </cell>
          <cell r="F14">
            <v>0.9</v>
          </cell>
          <cell r="G14">
            <v>2018</v>
          </cell>
          <cell r="H14">
            <v>2025</v>
          </cell>
        </row>
        <row r="15">
          <cell r="A15" t="str">
            <v>379MD2</v>
          </cell>
          <cell r="B15">
            <v>13</v>
          </cell>
          <cell r="C15">
            <v>2</v>
          </cell>
          <cell r="D15" t="str">
            <v>Annual kWh</v>
          </cell>
          <cell r="E15" t="str">
            <v>*</v>
          </cell>
          <cell r="F15">
            <v>0.9</v>
          </cell>
          <cell r="G15">
            <v>2018</v>
          </cell>
          <cell r="H15">
            <v>2025</v>
          </cell>
        </row>
        <row r="16">
          <cell r="A16" t="str">
            <v>377MD1</v>
          </cell>
          <cell r="B16">
            <v>14</v>
          </cell>
          <cell r="C16">
            <v>1</v>
          </cell>
          <cell r="D16" t="str">
            <v>Installed Cost</v>
          </cell>
          <cell r="E16" t="str">
            <v>*</v>
          </cell>
          <cell r="F16">
            <v>0.9</v>
          </cell>
          <cell r="G16">
            <v>2014</v>
          </cell>
          <cell r="H16">
            <v>2020</v>
          </cell>
        </row>
        <row r="17">
          <cell r="A17" t="str">
            <v>378MD1</v>
          </cell>
          <cell r="B17">
            <v>15</v>
          </cell>
          <cell r="C17">
            <v>1</v>
          </cell>
          <cell r="D17" t="str">
            <v>Installed Cost</v>
          </cell>
          <cell r="E17" t="str">
            <v>*</v>
          </cell>
          <cell r="F17">
            <v>0.9</v>
          </cell>
          <cell r="G17">
            <v>2014</v>
          </cell>
          <cell r="H17">
            <v>2020</v>
          </cell>
        </row>
        <row r="18">
          <cell r="A18" t="str">
            <v>379MD1</v>
          </cell>
          <cell r="B18">
            <v>16</v>
          </cell>
          <cell r="C18">
            <v>1</v>
          </cell>
          <cell r="D18" t="str">
            <v>Installed Cost</v>
          </cell>
          <cell r="E18" t="str">
            <v>*</v>
          </cell>
          <cell r="F18">
            <v>0.9</v>
          </cell>
          <cell r="G18">
            <v>2014</v>
          </cell>
          <cell r="H18">
            <v>2020</v>
          </cell>
        </row>
        <row r="19">
          <cell r="A19" t="str">
            <v>0</v>
          </cell>
          <cell r="B19">
            <v>17</v>
          </cell>
          <cell r="C19">
            <v>0</v>
          </cell>
          <cell r="D19">
            <v>0</v>
          </cell>
          <cell r="E19">
            <v>0</v>
          </cell>
          <cell r="F19">
            <v>0</v>
          </cell>
          <cell r="G19">
            <v>0</v>
          </cell>
          <cell r="H19">
            <v>0</v>
          </cell>
        </row>
        <row r="20">
          <cell r="A20" t="str">
            <v>0</v>
          </cell>
          <cell r="B20">
            <v>18</v>
          </cell>
          <cell r="C20">
            <v>0</v>
          </cell>
          <cell r="D20">
            <v>0</v>
          </cell>
          <cell r="E20">
            <v>0</v>
          </cell>
          <cell r="F20">
            <v>0</v>
          </cell>
          <cell r="G20">
            <v>0</v>
          </cell>
          <cell r="H20">
            <v>0</v>
          </cell>
        </row>
        <row r="21">
          <cell r="A21" t="str">
            <v>0</v>
          </cell>
          <cell r="B21">
            <v>19</v>
          </cell>
          <cell r="C21">
            <v>0</v>
          </cell>
          <cell r="D21">
            <v>0</v>
          </cell>
          <cell r="E21">
            <v>0</v>
          </cell>
          <cell r="F21">
            <v>0</v>
          </cell>
          <cell r="G21">
            <v>0</v>
          </cell>
          <cell r="H21">
            <v>0</v>
          </cell>
        </row>
        <row r="22">
          <cell r="A22" t="str">
            <v>377MD7</v>
          </cell>
          <cell r="B22">
            <v>20</v>
          </cell>
          <cell r="C22">
            <v>7</v>
          </cell>
          <cell r="D22" t="str">
            <v>Free Rider Rate</v>
          </cell>
          <cell r="E22" t="str">
            <v>*</v>
          </cell>
          <cell r="F22">
            <v>1.2</v>
          </cell>
          <cell r="G22">
            <v>2014</v>
          </cell>
          <cell r="H22">
            <v>2020</v>
          </cell>
        </row>
        <row r="23">
          <cell r="A23" t="str">
            <v>378MD7</v>
          </cell>
          <cell r="B23">
            <v>21</v>
          </cell>
          <cell r="C23">
            <v>7</v>
          </cell>
          <cell r="D23" t="str">
            <v>Free Rider Rate</v>
          </cell>
          <cell r="E23" t="str">
            <v>*</v>
          </cell>
          <cell r="F23">
            <v>1.2</v>
          </cell>
          <cell r="G23">
            <v>2014</v>
          </cell>
          <cell r="H23">
            <v>2020</v>
          </cell>
        </row>
        <row r="24">
          <cell r="A24" t="str">
            <v>379MD7</v>
          </cell>
          <cell r="B24">
            <v>22</v>
          </cell>
          <cell r="C24">
            <v>7</v>
          </cell>
          <cell r="D24" t="str">
            <v>Free Rider Rate</v>
          </cell>
          <cell r="E24" t="str">
            <v>*</v>
          </cell>
          <cell r="F24">
            <v>1.2</v>
          </cell>
          <cell r="G24">
            <v>2014</v>
          </cell>
          <cell r="H24">
            <v>2020</v>
          </cell>
        </row>
        <row r="25">
          <cell r="A25" t="str">
            <v>380RET2</v>
          </cell>
          <cell r="B25">
            <v>23</v>
          </cell>
          <cell r="C25">
            <v>2</v>
          </cell>
          <cell r="D25" t="str">
            <v>Annual kWh</v>
          </cell>
          <cell r="E25" t="str">
            <v>*</v>
          </cell>
          <cell r="F25">
            <v>0.95</v>
          </cell>
          <cell r="G25">
            <v>2014</v>
          </cell>
          <cell r="H25">
            <v>2020</v>
          </cell>
        </row>
        <row r="26">
          <cell r="A26" t="str">
            <v>284RET1</v>
          </cell>
          <cell r="B26">
            <v>24</v>
          </cell>
          <cell r="C26">
            <v>1</v>
          </cell>
          <cell r="D26" t="str">
            <v>Installed Cost</v>
          </cell>
          <cell r="E26" t="str">
            <v>*</v>
          </cell>
          <cell r="F26">
            <v>0.95</v>
          </cell>
          <cell r="G26">
            <v>2014</v>
          </cell>
          <cell r="H26">
            <v>2020</v>
          </cell>
        </row>
        <row r="27">
          <cell r="A27" t="str">
            <v>0</v>
          </cell>
          <cell r="B27">
            <v>25</v>
          </cell>
          <cell r="C27">
            <v>0</v>
          </cell>
          <cell r="D27">
            <v>0</v>
          </cell>
          <cell r="E27">
            <v>0</v>
          </cell>
          <cell r="F27">
            <v>0</v>
          </cell>
          <cell r="G27">
            <v>0</v>
          </cell>
          <cell r="H27">
            <v>0</v>
          </cell>
        </row>
        <row r="28">
          <cell r="A28" t="str">
            <v>0</v>
          </cell>
          <cell r="B28">
            <v>26</v>
          </cell>
          <cell r="C28">
            <v>0</v>
          </cell>
          <cell r="D28">
            <v>0</v>
          </cell>
          <cell r="E28">
            <v>0</v>
          </cell>
          <cell r="F28">
            <v>0</v>
          </cell>
          <cell r="G28">
            <v>0</v>
          </cell>
          <cell r="H28">
            <v>0</v>
          </cell>
        </row>
        <row r="29">
          <cell r="A29" t="str">
            <v>0</v>
          </cell>
          <cell r="B29">
            <v>27</v>
          </cell>
          <cell r="C29">
            <v>0</v>
          </cell>
          <cell r="D29">
            <v>0</v>
          </cell>
          <cell r="E29">
            <v>0</v>
          </cell>
          <cell r="F29">
            <v>0</v>
          </cell>
          <cell r="G29">
            <v>0</v>
          </cell>
          <cell r="H29">
            <v>0</v>
          </cell>
        </row>
        <row r="30">
          <cell r="A30" t="str">
            <v>0</v>
          </cell>
          <cell r="B30">
            <v>28</v>
          </cell>
          <cell r="C30">
            <v>0</v>
          </cell>
          <cell r="D30">
            <v>0</v>
          </cell>
          <cell r="E30">
            <v>0</v>
          </cell>
          <cell r="F30">
            <v>0</v>
          </cell>
          <cell r="G30">
            <v>0</v>
          </cell>
          <cell r="H30">
            <v>0</v>
          </cell>
        </row>
        <row r="31">
          <cell r="A31" t="str">
            <v>0</v>
          </cell>
          <cell r="B31">
            <v>29</v>
          </cell>
          <cell r="C31">
            <v>0</v>
          </cell>
          <cell r="D31">
            <v>0</v>
          </cell>
          <cell r="E31">
            <v>0</v>
          </cell>
          <cell r="F31">
            <v>0</v>
          </cell>
          <cell r="G31">
            <v>0</v>
          </cell>
          <cell r="H31">
            <v>0</v>
          </cell>
        </row>
        <row r="32">
          <cell r="A32" t="str">
            <v>0</v>
          </cell>
          <cell r="B32">
            <v>30</v>
          </cell>
          <cell r="C32">
            <v>0</v>
          </cell>
          <cell r="D32">
            <v>0</v>
          </cell>
          <cell r="E32">
            <v>0</v>
          </cell>
          <cell r="F32">
            <v>0</v>
          </cell>
          <cell r="G32">
            <v>0</v>
          </cell>
          <cell r="H32">
            <v>0</v>
          </cell>
        </row>
        <row r="33">
          <cell r="A33" t="str">
            <v>0</v>
          </cell>
          <cell r="B33">
            <v>31</v>
          </cell>
          <cell r="C33">
            <v>0</v>
          </cell>
          <cell r="D33">
            <v>0</v>
          </cell>
          <cell r="E33">
            <v>0</v>
          </cell>
          <cell r="F33">
            <v>0</v>
          </cell>
          <cell r="G33">
            <v>0</v>
          </cell>
          <cell r="H33">
            <v>0</v>
          </cell>
        </row>
        <row r="34">
          <cell r="A34" t="str">
            <v>0</v>
          </cell>
          <cell r="B34">
            <v>32</v>
          </cell>
          <cell r="C34">
            <v>0</v>
          </cell>
          <cell r="D34">
            <v>0</v>
          </cell>
          <cell r="E34">
            <v>0</v>
          </cell>
          <cell r="F34">
            <v>0</v>
          </cell>
          <cell r="G34">
            <v>0</v>
          </cell>
          <cell r="H34">
            <v>0</v>
          </cell>
        </row>
        <row r="35">
          <cell r="A35" t="str">
            <v>0</v>
          </cell>
          <cell r="B35">
            <v>33</v>
          </cell>
          <cell r="C35">
            <v>0</v>
          </cell>
          <cell r="D35">
            <v>0</v>
          </cell>
          <cell r="E35">
            <v>0</v>
          </cell>
          <cell r="F35">
            <v>0</v>
          </cell>
          <cell r="G35">
            <v>0</v>
          </cell>
          <cell r="H35">
            <v>0</v>
          </cell>
        </row>
        <row r="36">
          <cell r="A36" t="str">
            <v>0</v>
          </cell>
          <cell r="B36">
            <v>34</v>
          </cell>
          <cell r="C36">
            <v>0</v>
          </cell>
          <cell r="D36">
            <v>0</v>
          </cell>
          <cell r="E36">
            <v>0</v>
          </cell>
          <cell r="F36">
            <v>0</v>
          </cell>
          <cell r="G36">
            <v>0</v>
          </cell>
          <cell r="H36">
            <v>0</v>
          </cell>
        </row>
        <row r="37">
          <cell r="A37" t="str">
            <v>0</v>
          </cell>
          <cell r="B37">
            <v>35</v>
          </cell>
          <cell r="C37">
            <v>0</v>
          </cell>
          <cell r="D37">
            <v>0</v>
          </cell>
          <cell r="E37">
            <v>0</v>
          </cell>
          <cell r="F37">
            <v>0</v>
          </cell>
          <cell r="G37">
            <v>0</v>
          </cell>
          <cell r="H37">
            <v>0</v>
          </cell>
        </row>
        <row r="38">
          <cell r="A38" t="str">
            <v>0</v>
          </cell>
          <cell r="B38">
            <v>36</v>
          </cell>
          <cell r="C38">
            <v>0</v>
          </cell>
          <cell r="D38">
            <v>0</v>
          </cell>
          <cell r="E38">
            <v>0</v>
          </cell>
          <cell r="F38">
            <v>0</v>
          </cell>
          <cell r="G38">
            <v>0</v>
          </cell>
          <cell r="H38">
            <v>0</v>
          </cell>
        </row>
        <row r="39">
          <cell r="A39" t="str">
            <v>0</v>
          </cell>
          <cell r="B39">
            <v>37</v>
          </cell>
          <cell r="C39">
            <v>0</v>
          </cell>
          <cell r="D39">
            <v>0</v>
          </cell>
          <cell r="E39">
            <v>0</v>
          </cell>
          <cell r="F39">
            <v>0</v>
          </cell>
          <cell r="G39">
            <v>0</v>
          </cell>
          <cell r="H39">
            <v>0</v>
          </cell>
        </row>
        <row r="40">
          <cell r="A40" t="str">
            <v>0</v>
          </cell>
          <cell r="B40">
            <v>38</v>
          </cell>
          <cell r="C40">
            <v>0</v>
          </cell>
          <cell r="D40">
            <v>0</v>
          </cell>
          <cell r="E40">
            <v>0</v>
          </cell>
          <cell r="F40">
            <v>0</v>
          </cell>
          <cell r="G40">
            <v>0</v>
          </cell>
          <cell r="H40">
            <v>0</v>
          </cell>
        </row>
        <row r="41">
          <cell r="A41" t="str">
            <v>0</v>
          </cell>
          <cell r="B41">
            <v>39</v>
          </cell>
          <cell r="C41">
            <v>0</v>
          </cell>
          <cell r="D41">
            <v>0</v>
          </cell>
          <cell r="E41">
            <v>0</v>
          </cell>
          <cell r="F41">
            <v>0</v>
          </cell>
          <cell r="G41">
            <v>0</v>
          </cell>
          <cell r="H41">
            <v>0</v>
          </cell>
        </row>
        <row r="42">
          <cell r="A42" t="str">
            <v>0</v>
          </cell>
          <cell r="B42">
            <v>40</v>
          </cell>
          <cell r="C42">
            <v>0</v>
          </cell>
          <cell r="D42">
            <v>0</v>
          </cell>
          <cell r="E42">
            <v>0</v>
          </cell>
          <cell r="F42">
            <v>0</v>
          </cell>
          <cell r="G42">
            <v>0</v>
          </cell>
          <cell r="H42">
            <v>0</v>
          </cell>
        </row>
        <row r="43">
          <cell r="A43" t="str">
            <v>0</v>
          </cell>
          <cell r="B43">
            <v>41</v>
          </cell>
          <cell r="C43">
            <v>0</v>
          </cell>
          <cell r="D43">
            <v>0</v>
          </cell>
          <cell r="E43">
            <v>0</v>
          </cell>
          <cell r="F43">
            <v>0</v>
          </cell>
          <cell r="G43">
            <v>0</v>
          </cell>
          <cell r="H43">
            <v>0</v>
          </cell>
        </row>
        <row r="44">
          <cell r="A44" t="str">
            <v>Last Row</v>
          </cell>
          <cell r="B44">
            <v>0</v>
          </cell>
          <cell r="C44">
            <v>0</v>
          </cell>
        </row>
      </sheetData>
      <sheetData sheetId="11"/>
      <sheetData sheetId="12"/>
      <sheetData sheetId="13"/>
      <sheetData sheetId="14"/>
      <sheetData sheetId="15">
        <row r="5">
          <cell r="A5">
            <v>0</v>
          </cell>
        </row>
        <row r="6">
          <cell r="A6">
            <v>0</v>
          </cell>
        </row>
        <row r="7">
          <cell r="A7">
            <v>0</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sheetData>
      <sheetData sheetId="16"/>
      <sheetData sheetId="17"/>
      <sheetData sheetId="18"/>
      <sheetData sheetId="19"/>
      <sheetData sheetId="20"/>
      <sheetData sheetId="21"/>
      <sheetData sheetId="22">
        <row r="7">
          <cell r="C7" t="str">
            <v>Electric</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G2">
            <v>1</v>
          </cell>
        </row>
      </sheetData>
      <sheetData sheetId="38">
        <row r="2">
          <cell r="R2">
            <v>2014</v>
          </cell>
        </row>
        <row r="3">
          <cell r="R3">
            <v>2015</v>
          </cell>
        </row>
        <row r="4">
          <cell r="R4">
            <v>2016</v>
          </cell>
          <cell r="U4" t="str">
            <v>Total Resource Benefits</v>
          </cell>
          <cell r="V4" t="str">
            <v>Total Resource Benefits (present worth)</v>
          </cell>
        </row>
        <row r="5">
          <cell r="R5">
            <v>2017</v>
          </cell>
          <cell r="U5" t="str">
            <v>Total Resource Costs</v>
          </cell>
          <cell r="V5" t="str">
            <v>Total Resource Costs (present worth)</v>
          </cell>
        </row>
        <row r="6">
          <cell r="R6">
            <v>2018</v>
          </cell>
          <cell r="U6" t="str">
            <v>Electric Benefits</v>
          </cell>
          <cell r="V6" t="str">
            <v>Electric Benefits (present worth)</v>
          </cell>
        </row>
        <row r="7">
          <cell r="R7">
            <v>2019</v>
          </cell>
          <cell r="U7" t="str">
            <v>Electric Costs</v>
          </cell>
          <cell r="V7" t="str">
            <v>Electric Costs (present worth)</v>
          </cell>
        </row>
        <row r="8">
          <cell r="R8">
            <v>2020</v>
          </cell>
          <cell r="U8" t="str">
            <v>Gas Benefits</v>
          </cell>
          <cell r="V8" t="str">
            <v>Natural Gas Benefits (present worth)</v>
          </cell>
        </row>
        <row r="9">
          <cell r="R9">
            <v>2021</v>
          </cell>
          <cell r="U9" t="str">
            <v>Gas Costs</v>
          </cell>
          <cell r="V9" t="str">
            <v>Natural Gas Costs (present worth)</v>
          </cell>
        </row>
        <row r="10">
          <cell r="R10">
            <v>2022</v>
          </cell>
          <cell r="U10" t="str">
            <v>Fossil Fuel Benefits</v>
          </cell>
          <cell r="V10" t="str">
            <v>Fossil Fuel Benefits (present worth)</v>
          </cell>
        </row>
        <row r="11">
          <cell r="R11">
            <v>2023</v>
          </cell>
          <cell r="U11" t="str">
            <v>Fossil Fuel Costs</v>
          </cell>
          <cell r="V11" t="str">
            <v>Fossil Fuel Costs with Nat Gas Incentives (present worth)</v>
          </cell>
        </row>
        <row r="12">
          <cell r="R12">
            <v>2024</v>
          </cell>
          <cell r="U12" t="str">
            <v>Participant Benefits</v>
          </cell>
          <cell r="V12" t="str">
            <v>Participant Benefits (present worth), including incentives and benefits for electric and gas retail, other fuels, water, wood, other resource, O&amp;M, deferred replacement credit, and non-resource benefits (if included), if configured as benefits</v>
          </cell>
        </row>
        <row r="13">
          <cell r="R13">
            <v>2025</v>
          </cell>
          <cell r="U13" t="str">
            <v>Participant Costs</v>
          </cell>
          <cell r="V13" t="str">
            <v>Participant Costs (present worth), including incremental installed costs, electric and gas retail costs, fuel costs, O&amp;M costs and deferred replacement credit, if configured as costs</v>
          </cell>
        </row>
        <row r="14">
          <cell r="R14">
            <v>0</v>
          </cell>
          <cell r="U14" t="str">
            <v>Prgm Efficiency Benefits</v>
          </cell>
          <cell r="V14" t="str">
            <v>Program Efficiency Benefits (present worth)</v>
          </cell>
        </row>
        <row r="15">
          <cell r="R15">
            <v>0</v>
          </cell>
          <cell r="U15" t="str">
            <v>Prgm Efficiency Costs</v>
          </cell>
          <cell r="V15" t="str">
            <v>Program Efficiency Costs (present worth)</v>
          </cell>
        </row>
        <row r="16">
          <cell r="R16">
            <v>0</v>
          </cell>
        </row>
        <row r="17">
          <cell r="R17">
            <v>0</v>
          </cell>
        </row>
        <row r="18">
          <cell r="R18">
            <v>0</v>
          </cell>
        </row>
        <row r="19">
          <cell r="R19">
            <v>0</v>
          </cell>
        </row>
        <row r="20">
          <cell r="R20">
            <v>0</v>
          </cell>
          <cell r="U20" t="str">
            <v>BCRs</v>
          </cell>
        </row>
        <row r="21">
          <cell r="R21">
            <v>0</v>
          </cell>
          <cell r="U21" t="str">
            <v>Net Benefits</v>
          </cell>
        </row>
        <row r="22">
          <cell r="R22">
            <v>0</v>
          </cell>
        </row>
        <row r="23">
          <cell r="R23">
            <v>0</v>
          </cell>
        </row>
        <row r="24">
          <cell r="R24">
            <v>0</v>
          </cell>
        </row>
        <row r="25">
          <cell r="R25">
            <v>0</v>
          </cell>
        </row>
      </sheetData>
      <sheetData sheetId="39"/>
      <sheetData sheetId="40">
        <row r="5">
          <cell r="Q5" t="str">
            <v>Non-Fossil Fuels 
($)</v>
          </cell>
          <cell r="R5" t="str">
            <v>Non-Fossil Fuels Externalities
($)</v>
          </cell>
          <cell r="AE5" t="str">
            <v>Wood
($)</v>
          </cell>
          <cell r="AF5" t="str">
            <v>Wood Extern-alities
($)</v>
          </cell>
        </row>
      </sheetData>
      <sheetData sheetId="41"/>
      <sheetData sheetId="42"/>
      <sheetData sheetId="43">
        <row r="140">
          <cell r="C140">
            <v>92302520.079739079</v>
          </cell>
        </row>
      </sheetData>
      <sheetData sheetId="44"/>
      <sheetData sheetId="45"/>
      <sheetData sheetId="46"/>
      <sheetData sheetId="47">
        <row r="8">
          <cell r="A8">
            <v>1</v>
          </cell>
          <cell r="B8" t="str">
            <v>RNC</v>
          </cell>
          <cell r="C8" t="str">
            <v>Res</v>
          </cell>
          <cell r="D8" t="str">
            <v>Lost Opportunity</v>
          </cell>
          <cell r="E8" t="str">
            <v>Residential New Construction</v>
          </cell>
          <cell r="F8">
            <v>3404800.6847209916</v>
          </cell>
          <cell r="G8">
            <v>0</v>
          </cell>
          <cell r="H8">
            <v>5369559.508788256</v>
          </cell>
          <cell r="I8">
            <v>0</v>
          </cell>
          <cell r="J8">
            <v>7692123.7307438236</v>
          </cell>
          <cell r="K8">
            <v>3396723.3505479828</v>
          </cell>
          <cell r="L8">
            <v>26300072.607845977</v>
          </cell>
          <cell r="M8">
            <v>18643774.753403768</v>
          </cell>
          <cell r="N8">
            <v>0</v>
          </cell>
          <cell r="O8">
            <v>0</v>
          </cell>
          <cell r="P8">
            <v>64807054.63605082</v>
          </cell>
          <cell r="Q8">
            <v>56032694.442541555</v>
          </cell>
          <cell r="R8">
            <v>0</v>
          </cell>
          <cell r="S8">
            <v>11019954.317496184</v>
          </cell>
          <cell r="T8">
            <v>16475511.126192087</v>
          </cell>
          <cell r="U8">
            <v>0</v>
          </cell>
          <cell r="V8">
            <v>0</v>
          </cell>
          <cell r="W8">
            <v>0</v>
          </cell>
          <cell r="X8">
            <v>0</v>
          </cell>
          <cell r="Y8">
            <v>0</v>
          </cell>
          <cell r="Z8">
            <v>92302520.079739109</v>
          </cell>
        </row>
        <row r="9">
          <cell r="A9">
            <v>2</v>
          </cell>
          <cell r="B9" t="str">
            <v>HES</v>
          </cell>
          <cell r="C9" t="str">
            <v>Res</v>
          </cell>
          <cell r="D9" t="str">
            <v>Lost Opportunity</v>
          </cell>
          <cell r="E9" t="str">
            <v>Home Energy Services</v>
          </cell>
          <cell r="F9">
            <v>31660279.520882573</v>
          </cell>
          <cell r="G9">
            <v>0</v>
          </cell>
          <cell r="H9">
            <v>49896451.864686638</v>
          </cell>
          <cell r="I9">
            <v>0</v>
          </cell>
          <cell r="J9">
            <v>60855275.630645797</v>
          </cell>
          <cell r="K9">
            <v>22188036.329009902</v>
          </cell>
          <cell r="L9">
            <v>116206077.79763821</v>
          </cell>
          <cell r="M9">
            <v>82755962.954939812</v>
          </cell>
          <cell r="N9">
            <v>0</v>
          </cell>
          <cell r="O9">
            <v>0</v>
          </cell>
          <cell r="P9">
            <v>363562084.09780294</v>
          </cell>
          <cell r="Q9">
            <v>282005352.71223378</v>
          </cell>
          <cell r="R9">
            <v>0</v>
          </cell>
          <cell r="S9">
            <v>53195179.026028849</v>
          </cell>
          <cell r="T9">
            <v>166810432.85295644</v>
          </cell>
          <cell r="U9">
            <v>0</v>
          </cell>
          <cell r="V9">
            <v>0</v>
          </cell>
          <cell r="W9">
            <v>0</v>
          </cell>
          <cell r="X9">
            <v>1397778.2604568549</v>
          </cell>
          <cell r="Y9">
            <v>0</v>
          </cell>
          <cell r="Z9">
            <v>584965474.23724544</v>
          </cell>
        </row>
        <row r="10">
          <cell r="A10">
            <v>3</v>
          </cell>
          <cell r="B10" t="str">
            <v>MF</v>
          </cell>
          <cell r="C10" t="str">
            <v>Res</v>
          </cell>
          <cell r="D10" t="str">
            <v>Retrofit</v>
          </cell>
          <cell r="E10" t="str">
            <v>Multi-Family</v>
          </cell>
          <cell r="F10">
            <v>2768831.7725007785</v>
          </cell>
          <cell r="G10">
            <v>0</v>
          </cell>
          <cell r="H10">
            <v>4363716.6754761096</v>
          </cell>
          <cell r="I10">
            <v>0</v>
          </cell>
          <cell r="J10">
            <v>4140126.2984971381</v>
          </cell>
          <cell r="K10">
            <v>1713035.7954420901</v>
          </cell>
          <cell r="L10">
            <v>9734570.1220340021</v>
          </cell>
          <cell r="M10">
            <v>6834703.6170222005</v>
          </cell>
          <cell r="N10">
            <v>0</v>
          </cell>
          <cell r="O10">
            <v>0</v>
          </cell>
          <cell r="P10">
            <v>29554984.28097235</v>
          </cell>
          <cell r="Q10">
            <v>22422435.832995426</v>
          </cell>
          <cell r="R10">
            <v>0</v>
          </cell>
          <cell r="S10">
            <v>3099050.6579610314</v>
          </cell>
          <cell r="T10">
            <v>0</v>
          </cell>
          <cell r="U10">
            <v>0</v>
          </cell>
          <cell r="V10">
            <v>0</v>
          </cell>
          <cell r="W10">
            <v>2546.7782444419222</v>
          </cell>
          <cell r="X10">
            <v>4175698.785814296</v>
          </cell>
          <cell r="Y10">
            <v>0</v>
          </cell>
          <cell r="Z10">
            <v>36832280.502992108</v>
          </cell>
        </row>
        <row r="11">
          <cell r="A11">
            <v>4</v>
          </cell>
          <cell r="B11" t="str">
            <v>Rprod</v>
          </cell>
          <cell r="C11" t="str">
            <v>Res</v>
          </cell>
          <cell r="D11" t="str">
            <v>Lost Opportunity</v>
          </cell>
          <cell r="E11" t="str">
            <v>Res Products</v>
          </cell>
          <cell r="F11">
            <v>34431241.737701245</v>
          </cell>
          <cell r="G11">
            <v>0</v>
          </cell>
          <cell r="H11">
            <v>54320220.99268575</v>
          </cell>
          <cell r="I11">
            <v>0</v>
          </cell>
          <cell r="J11">
            <v>91219650.269955367</v>
          </cell>
          <cell r="K11">
            <v>45710878.8245885</v>
          </cell>
          <cell r="L11">
            <v>358345513.67655522</v>
          </cell>
          <cell r="M11">
            <v>242467762.13922599</v>
          </cell>
          <cell r="N11">
            <v>0</v>
          </cell>
          <cell r="O11">
            <v>0</v>
          </cell>
          <cell r="P11">
            <v>826495267.64071059</v>
          </cell>
          <cell r="Q11">
            <v>737743804.91032505</v>
          </cell>
          <cell r="R11">
            <v>0</v>
          </cell>
          <cell r="S11">
            <v>83591063.826164588</v>
          </cell>
          <cell r="T11">
            <v>117074559.70608243</v>
          </cell>
          <cell r="U11">
            <v>0</v>
          </cell>
          <cell r="V11">
            <v>0</v>
          </cell>
          <cell r="W11">
            <v>15589.589777413983</v>
          </cell>
          <cell r="X11">
            <v>0</v>
          </cell>
          <cell r="Y11">
            <v>0</v>
          </cell>
          <cell r="Z11">
            <v>1027176480.7627347</v>
          </cell>
        </row>
        <row r="12">
          <cell r="A12">
            <v>5</v>
          </cell>
          <cell r="B12" t="str">
            <v>LISF</v>
          </cell>
          <cell r="C12" t="str">
            <v>Res</v>
          </cell>
          <cell r="D12" t="str">
            <v>Retrofit</v>
          </cell>
          <cell r="E12" t="str">
            <v>Low Income SF</v>
          </cell>
          <cell r="F12">
            <v>18930222.396462657</v>
          </cell>
          <cell r="G12">
            <v>0</v>
          </cell>
          <cell r="H12">
            <v>29833989.470816951</v>
          </cell>
          <cell r="I12">
            <v>0</v>
          </cell>
          <cell r="J12">
            <v>36233014.174896158</v>
          </cell>
          <cell r="K12">
            <v>13148257.574987574</v>
          </cell>
          <cell r="L12">
            <v>73275153.366169855</v>
          </cell>
          <cell r="M12">
            <v>52801341.780367151</v>
          </cell>
          <cell r="N12">
            <v>0</v>
          </cell>
          <cell r="O12">
            <v>0</v>
          </cell>
          <cell r="P12">
            <v>224221978.7637004</v>
          </cell>
          <cell r="Q12">
            <v>175457766.89642075</v>
          </cell>
          <cell r="R12">
            <v>0</v>
          </cell>
          <cell r="S12">
            <v>41021408.943249941</v>
          </cell>
          <cell r="T12">
            <v>67986203.961544096</v>
          </cell>
          <cell r="U12">
            <v>0</v>
          </cell>
          <cell r="V12">
            <v>0</v>
          </cell>
          <cell r="W12">
            <v>0</v>
          </cell>
          <cell r="X12">
            <v>842922.83477621106</v>
          </cell>
          <cell r="Y12">
            <v>0</v>
          </cell>
          <cell r="Z12">
            <v>334072514.50327051</v>
          </cell>
        </row>
        <row r="13">
          <cell r="A13">
            <v>6</v>
          </cell>
          <cell r="B13" t="str">
            <v>CILO</v>
          </cell>
          <cell r="C13" t="str">
            <v>Com</v>
          </cell>
          <cell r="D13" t="str">
            <v>Lost Opportunity</v>
          </cell>
          <cell r="E13" t="str">
            <v>C&amp;I Lost Opportunity</v>
          </cell>
          <cell r="F13">
            <v>110409669.34318209</v>
          </cell>
          <cell r="G13">
            <v>0</v>
          </cell>
          <cell r="H13">
            <v>174129433.69186786</v>
          </cell>
          <cell r="I13">
            <v>0</v>
          </cell>
          <cell r="J13">
            <v>320137260.8254379</v>
          </cell>
          <cell r="K13">
            <v>77426047.637607202</v>
          </cell>
          <cell r="L13">
            <v>559244599.15813565</v>
          </cell>
          <cell r="M13">
            <v>204736013.6767948</v>
          </cell>
          <cell r="N13">
            <v>0</v>
          </cell>
          <cell r="O13">
            <v>0</v>
          </cell>
          <cell r="P13">
            <v>1446083024.333019</v>
          </cell>
          <cell r="Q13">
            <v>1161543921.2979765</v>
          </cell>
          <cell r="R13">
            <v>0</v>
          </cell>
          <cell r="S13">
            <v>58296912.074270144</v>
          </cell>
          <cell r="T13">
            <v>52708836.384699263</v>
          </cell>
          <cell r="U13">
            <v>0</v>
          </cell>
          <cell r="V13">
            <v>0</v>
          </cell>
          <cell r="W13">
            <v>610.28973411688696</v>
          </cell>
          <cell r="X13">
            <v>79036594.529125765</v>
          </cell>
          <cell r="Y13">
            <v>703859.81920805783</v>
          </cell>
          <cell r="Z13">
            <v>1636829837.4300542</v>
          </cell>
        </row>
        <row r="14">
          <cell r="A14">
            <v>7</v>
          </cell>
          <cell r="B14" t="str">
            <v>SBR</v>
          </cell>
          <cell r="C14" t="str">
            <v>Com</v>
          </cell>
          <cell r="D14" t="str">
            <v>Retrofit</v>
          </cell>
          <cell r="E14" t="str">
            <v>Small Business Retrofit</v>
          </cell>
          <cell r="F14">
            <v>23180353.334159762</v>
          </cell>
          <cell r="G14">
            <v>0</v>
          </cell>
          <cell r="H14">
            <v>36556059.730027393</v>
          </cell>
          <cell r="I14">
            <v>0</v>
          </cell>
          <cell r="J14">
            <v>63946891.346809767</v>
          </cell>
          <cell r="K14">
            <v>15926868.724939803</v>
          </cell>
          <cell r="L14">
            <v>147508670.33954743</v>
          </cell>
          <cell r="M14">
            <v>52434555.626463428</v>
          </cell>
          <cell r="N14">
            <v>0</v>
          </cell>
          <cell r="O14">
            <v>0</v>
          </cell>
          <cell r="P14">
            <v>339553399.10194743</v>
          </cell>
          <cell r="Q14">
            <v>279816986.03776079</v>
          </cell>
          <cell r="R14">
            <v>0</v>
          </cell>
          <cell r="S14">
            <v>41394392.206294738</v>
          </cell>
          <cell r="T14">
            <v>25831632.723924439</v>
          </cell>
          <cell r="U14">
            <v>0</v>
          </cell>
          <cell r="V14">
            <v>0</v>
          </cell>
          <cell r="W14">
            <v>3228.8464910644238</v>
          </cell>
          <cell r="X14">
            <v>35322068.173529752</v>
          </cell>
          <cell r="Y14">
            <v>0</v>
          </cell>
          <cell r="Z14">
            <v>442104721.05218673</v>
          </cell>
        </row>
        <row r="15">
          <cell r="A15">
            <v>8</v>
          </cell>
          <cell r="B15" t="str">
            <v>LBR</v>
          </cell>
          <cell r="C15" t="str">
            <v>Com</v>
          </cell>
          <cell r="D15" t="str">
            <v>Retrofit</v>
          </cell>
          <cell r="E15" t="str">
            <v>Large Business Retrofit</v>
          </cell>
          <cell r="F15">
            <v>36309267.950220779</v>
          </cell>
          <cell r="G15">
            <v>0</v>
          </cell>
          <cell r="H15">
            <v>57254250.926573373</v>
          </cell>
          <cell r="I15">
            <v>0</v>
          </cell>
          <cell r="J15">
            <v>100142518.77852286</v>
          </cell>
          <cell r="K15">
            <v>22288496.977598365</v>
          </cell>
          <cell r="L15">
            <v>172275683.40342811</v>
          </cell>
          <cell r="M15">
            <v>59234878.694581345</v>
          </cell>
          <cell r="N15">
            <v>0</v>
          </cell>
          <cell r="O15">
            <v>0</v>
          </cell>
          <cell r="P15">
            <v>447505096.73092425</v>
          </cell>
          <cell r="Q15">
            <v>353941577.85413039</v>
          </cell>
          <cell r="R15">
            <v>0</v>
          </cell>
          <cell r="S15">
            <v>45227722.040001549</v>
          </cell>
          <cell r="T15">
            <v>39170553.854773536</v>
          </cell>
          <cell r="U15">
            <v>0</v>
          </cell>
          <cell r="V15">
            <v>0</v>
          </cell>
          <cell r="W15">
            <v>1128.80955507505</v>
          </cell>
          <cell r="X15">
            <v>67681935.755562276</v>
          </cell>
          <cell r="Y15">
            <v>1546558.0984117507</v>
          </cell>
          <cell r="Z15">
            <v>601132995.2892276</v>
          </cell>
        </row>
        <row r="16">
          <cell r="A16">
            <v>9</v>
          </cell>
          <cell r="B16" t="str">
            <v>LBRi</v>
          </cell>
          <cell r="C16" t="str">
            <v>Ind</v>
          </cell>
          <cell r="D16" t="str">
            <v>Retrofit</v>
          </cell>
          <cell r="E16" t="str">
            <v>Large Business Retrofit Industrial</v>
          </cell>
          <cell r="F16">
            <v>21773095.92236571</v>
          </cell>
          <cell r="G16">
            <v>0</v>
          </cell>
          <cell r="H16">
            <v>34339780.921047576</v>
          </cell>
          <cell r="I16">
            <v>0</v>
          </cell>
          <cell r="J16">
            <v>211528626.48403412</v>
          </cell>
          <cell r="K16">
            <v>10871471.087426472</v>
          </cell>
          <cell r="L16">
            <v>343112379.27649099</v>
          </cell>
          <cell r="M16">
            <v>14488811.881423943</v>
          </cell>
          <cell r="N16">
            <v>0</v>
          </cell>
          <cell r="O16">
            <v>0</v>
          </cell>
          <cell r="P16">
            <v>636114165.572788</v>
          </cell>
          <cell r="Q16">
            <v>580001288.72937334</v>
          </cell>
          <cell r="R16">
            <v>0</v>
          </cell>
          <cell r="S16">
            <v>171264781.70271587</v>
          </cell>
          <cell r="T16">
            <v>23570150.039662719</v>
          </cell>
          <cell r="U16">
            <v>0</v>
          </cell>
          <cell r="V16">
            <v>0</v>
          </cell>
          <cell r="W16">
            <v>0</v>
          </cell>
          <cell r="X16">
            <v>0</v>
          </cell>
          <cell r="Y16">
            <v>0</v>
          </cell>
          <cell r="Z16">
            <v>830949097.31516671</v>
          </cell>
        </row>
        <row r="17">
          <cell r="A17">
            <v>10</v>
          </cell>
          <cell r="B17" t="str">
            <v>RBhv</v>
          </cell>
          <cell r="C17" t="str">
            <v>Res</v>
          </cell>
          <cell r="D17" t="str">
            <v>Retrofit</v>
          </cell>
          <cell r="E17" t="str">
            <v>Residential Behavior</v>
          </cell>
          <cell r="F17">
            <v>1356880.4089553207</v>
          </cell>
          <cell r="G17">
            <v>0</v>
          </cell>
          <cell r="H17">
            <v>2168904.1588792894</v>
          </cell>
          <cell r="I17">
            <v>0</v>
          </cell>
          <cell r="J17">
            <v>4040096.926144151</v>
          </cell>
          <cell r="K17">
            <v>1596542.9139919714</v>
          </cell>
          <cell r="L17">
            <v>7240211.6298428793</v>
          </cell>
          <cell r="M17">
            <v>4343518.0090057524</v>
          </cell>
          <cell r="N17">
            <v>0</v>
          </cell>
          <cell r="O17">
            <v>0</v>
          </cell>
          <cell r="P17">
            <v>20746154.046819363</v>
          </cell>
          <cell r="Q17">
            <v>17220369.478984755</v>
          </cell>
          <cell r="R17">
            <v>0</v>
          </cell>
          <cell r="S17">
            <v>3112165.7612651084</v>
          </cell>
          <cell r="T17">
            <v>5361650.1574841952</v>
          </cell>
          <cell r="U17">
            <v>0</v>
          </cell>
          <cell r="V17">
            <v>0</v>
          </cell>
          <cell r="W17">
            <v>0</v>
          </cell>
          <cell r="X17">
            <v>0</v>
          </cell>
          <cell r="Y17">
            <v>0</v>
          </cell>
          <cell r="Z17">
            <v>29219969.965568662</v>
          </cell>
        </row>
        <row r="18">
          <cell r="A18">
            <v>11</v>
          </cell>
          <cell r="B18" t="str">
            <v>CRepl</v>
          </cell>
          <cell r="C18" t="str">
            <v>Com</v>
          </cell>
          <cell r="D18" t="str">
            <v>Lost Opportunity</v>
          </cell>
          <cell r="E18" t="str">
            <v>CRepl For Phase I Measures</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12</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row>
        <row r="20">
          <cell r="A20">
            <v>13</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A21">
            <v>14</v>
          </cell>
          <cell r="B21">
            <v>0</v>
          </cell>
          <cell r="C21">
            <v>0</v>
          </cell>
          <cell r="D21">
            <v>0</v>
          </cell>
          <cell r="E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15</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16</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V23">
            <v>0</v>
          </cell>
          <cell r="W23">
            <v>0</v>
          </cell>
          <cell r="X23">
            <v>0</v>
          </cell>
          <cell r="Y23">
            <v>0</v>
          </cell>
          <cell r="Z23">
            <v>0</v>
          </cell>
        </row>
        <row r="24">
          <cell r="A24">
            <v>17</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Y24">
            <v>0</v>
          </cell>
          <cell r="Z24">
            <v>0</v>
          </cell>
        </row>
        <row r="25">
          <cell r="A25">
            <v>18</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V25">
            <v>0</v>
          </cell>
          <cell r="W25">
            <v>0</v>
          </cell>
          <cell r="X25">
            <v>0</v>
          </cell>
          <cell r="Y25">
            <v>0</v>
          </cell>
          <cell r="Z25">
            <v>0</v>
          </cell>
        </row>
        <row r="26">
          <cell r="A26">
            <v>19</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row>
        <row r="27">
          <cell r="A27">
            <v>20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A28">
            <v>21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row>
        <row r="29">
          <cell r="A29">
            <v>22</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A30">
            <v>23</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A31">
            <v>24</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25</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A33">
            <v>26</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27</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row>
        <row r="35">
          <cell r="A35">
            <v>28</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29</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row>
        <row r="37">
          <cell r="A37">
            <v>30</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row r="26">
          <cell r="F26">
            <v>0.1</v>
          </cell>
        </row>
        <row r="27">
          <cell r="F27">
            <v>10</v>
          </cell>
        </row>
        <row r="28">
          <cell r="F28">
            <v>1.2</v>
          </cell>
        </row>
      </sheetData>
      <sheetData sheetId="61">
        <row r="105">
          <cell r="B105">
            <v>0</v>
          </cell>
        </row>
      </sheetData>
      <sheetData sheetId="62"/>
      <sheetData sheetId="63"/>
      <sheetData sheetId="64">
        <row r="10">
          <cell r="B10">
            <v>30</v>
          </cell>
        </row>
        <row r="12">
          <cell r="B12">
            <v>20</v>
          </cell>
        </row>
        <row r="13">
          <cell r="B13">
            <v>50</v>
          </cell>
        </row>
        <row r="18">
          <cell r="B18" t="str">
            <v>MBtu</v>
          </cell>
        </row>
        <row r="19">
          <cell r="B19" t="str">
            <v>MMBtu</v>
          </cell>
        </row>
        <row r="20">
          <cell r="B20" t="str">
            <v>Dtherm</v>
          </cell>
        </row>
        <row r="21">
          <cell r="B21" t="str">
            <v>GJoule</v>
          </cell>
        </row>
        <row r="23">
          <cell r="B23" t="str">
            <v>BBtu</v>
          </cell>
        </row>
        <row r="26">
          <cell r="B26" t="str">
            <v>Natural Gas</v>
          </cell>
        </row>
        <row r="27">
          <cell r="B27" t="str">
            <v>NG Peak Day</v>
          </cell>
        </row>
        <row r="28">
          <cell r="B28" t="str">
            <v>Oil</v>
          </cell>
        </row>
        <row r="29">
          <cell r="B29" t="str">
            <v>Propane</v>
          </cell>
        </row>
        <row r="30">
          <cell r="B30" t="str">
            <v>Kerosene</v>
          </cell>
        </row>
        <row r="31">
          <cell r="B31" t="str">
            <v>Other Fossil Fuel</v>
          </cell>
        </row>
        <row r="32">
          <cell r="B32" t="str">
            <v>Biodiesel</v>
          </cell>
        </row>
        <row r="33">
          <cell r="B33" t="str">
            <v>Wood</v>
          </cell>
        </row>
        <row r="44">
          <cell r="B44" t="str">
            <v>Annual MWh (at meter)</v>
          </cell>
          <cell r="C44" t="str">
            <v>Program Annual MWh Saving by Install Year (at meter)</v>
          </cell>
        </row>
        <row r="45">
          <cell r="B45" t="str">
            <v>Winter MW (at meter)</v>
          </cell>
          <cell r="C45" t="str">
            <v>Program Winter MW Saving by Install Year (at meter)</v>
          </cell>
        </row>
        <row r="46">
          <cell r="B46" t="str">
            <v>Summer MW (at meter)</v>
          </cell>
          <cell r="C46" t="str">
            <v>Program Summer MW Saving by Install Year (at meter)</v>
          </cell>
        </row>
        <row r="47">
          <cell r="B47" t="str">
            <v>Fuel1 (BBtu)</v>
          </cell>
          <cell r="C47" t="str">
            <v>Program Annual Fuel1 BBtu Saving by Install Year</v>
          </cell>
        </row>
        <row r="48">
          <cell r="B48" t="str">
            <v>Fuel2 (BBtu)</v>
          </cell>
          <cell r="C48" t="str">
            <v>Program Annual Fuel2 BBtu Saving by Install Year</v>
          </cell>
        </row>
        <row r="49">
          <cell r="B49" t="str">
            <v>Fuel3 (BBtu)</v>
          </cell>
          <cell r="C49" t="str">
            <v>Program Annual Fuel3 BBtu Saving by Install Year</v>
          </cell>
        </row>
        <row r="50">
          <cell r="B50" t="str">
            <v>Fuel4 (BBtu)</v>
          </cell>
          <cell r="C50" t="str">
            <v>Program Annual Fuel4 BBtu Saving by Install Year</v>
          </cell>
        </row>
        <row r="51">
          <cell r="B51" t="str">
            <v>Fuel5 (BBtu)</v>
          </cell>
          <cell r="C51" t="str">
            <v>Program Annual Fuel5 BBtu Saving by Install Year</v>
          </cell>
        </row>
        <row r="52">
          <cell r="B52" t="str">
            <v>Fuel6 (BBtu)</v>
          </cell>
          <cell r="C52" t="str">
            <v>Program Annual Fuel6 BBtu Saving by Install Year</v>
          </cell>
        </row>
        <row r="53">
          <cell r="B53" t="str">
            <v>Natural Gas (BBtu)</v>
          </cell>
          <cell r="C53" t="str">
            <v>Program Annual Natural Gas BBtu Saving by Install Year</v>
          </cell>
        </row>
        <row r="54">
          <cell r="B54" t="str">
            <v>Natural Gas Peak Day (BBtu)</v>
          </cell>
          <cell r="C54" t="str">
            <v>Program Annual Natural Gas Peak Day BBtu Saving by Install Year</v>
          </cell>
        </row>
        <row r="55">
          <cell r="B55" t="str">
            <v>Oil (BBtu)</v>
          </cell>
          <cell r="C55" t="str">
            <v>Program Annual Oil BBtu Saving by Install Year</v>
          </cell>
        </row>
        <row r="56">
          <cell r="B56" t="str">
            <v>Annual Retail Elecric Bens ($2011)</v>
          </cell>
          <cell r="C56" t="str">
            <v>Program Annual Retail Electric Benefits by Savings Yr ($2013)</v>
          </cell>
        </row>
        <row r="57">
          <cell r="B57" t="str">
            <v>Annual Retail Ngas Bens ($2011)</v>
          </cell>
          <cell r="C57" t="str">
            <v>Program Annual Retail NGas Benefits by Savings Yr ($2013)</v>
          </cell>
        </row>
        <row r="58">
          <cell r="B58" t="str">
            <v>Annual Retail Oil Bens ($2011)</v>
          </cell>
          <cell r="C58" t="str">
            <v>Program Annual Retail Oil Benefits by Savings Yr ($2013)</v>
          </cell>
        </row>
        <row r="59">
          <cell r="B59" t="str">
            <v>Annual O&amp;M Bens ($2011)</v>
          </cell>
          <cell r="C59" t="str">
            <v>Program Annual O&amp;M Benefits by Savings Yr ($2013)</v>
          </cell>
        </row>
        <row r="60">
          <cell r="B60" t="str">
            <v>Annual DRC Bens ($2011)</v>
          </cell>
          <cell r="C60" t="str">
            <v>Program Annual Deferred Replacement Benefits by Savings Yr ($2013)</v>
          </cell>
        </row>
        <row r="61">
          <cell r="B61" t="str">
            <v>Annual Incentive Bens ($2011)</v>
          </cell>
          <cell r="C61" t="str">
            <v>Program Annual Incentive Benefits by Savings Yr ($2013)</v>
          </cell>
        </row>
        <row r="62">
          <cell r="B62" t="str">
            <v>Annual Participant Bens ($2011)</v>
          </cell>
          <cell r="C62" t="str">
            <v>Program Annual Participants Benefits by Savings Yr ($2013)</v>
          </cell>
        </row>
        <row r="65">
          <cell r="B65" t="str">
            <v>Installed Cost</v>
          </cell>
          <cell r="C65">
            <v>1</v>
          </cell>
        </row>
        <row r="66">
          <cell r="B66" t="str">
            <v>Annual kWh</v>
          </cell>
          <cell r="C66">
            <v>2</v>
          </cell>
        </row>
        <row r="67">
          <cell r="B67" t="str">
            <v>Elec Incentives</v>
          </cell>
          <cell r="C67">
            <v>3</v>
          </cell>
        </row>
        <row r="68">
          <cell r="B68" t="str">
            <v>Gas Incentives</v>
          </cell>
          <cell r="C68">
            <v>4</v>
          </cell>
        </row>
        <row r="69">
          <cell r="B69" t="str">
            <v>Non-Utility Incentives</v>
          </cell>
          <cell r="C69">
            <v>5</v>
          </cell>
        </row>
        <row r="70">
          <cell r="B70" t="str">
            <v>End-use Fuels</v>
          </cell>
          <cell r="C70">
            <v>6</v>
          </cell>
        </row>
        <row r="71">
          <cell r="B71" t="str">
            <v>Free Rider Rate</v>
          </cell>
          <cell r="C71">
            <v>7</v>
          </cell>
        </row>
      </sheetData>
      <sheetData sheetId="65"/>
      <sheetData sheetId="66"/>
      <sheetData sheetId="6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Screening Info"/>
      <sheetName val="Test Module"/>
      <sheetName val="Avoided Costs"/>
      <sheetName val="Program Data"/>
      <sheetName val="Zone Allocation Changes"/>
      <sheetName val="Zone Alloc Pivot"/>
      <sheetName val="Load Shapes"/>
      <sheetName val="Meas Cost &amp; Save Yr1"/>
      <sheetName val="Meas Non-Resource"/>
      <sheetName val="MeasChanges"/>
      <sheetName val="Meas Cost &amp; Save Changes"/>
      <sheetName val="No Program"/>
      <sheetName val="With Program"/>
      <sheetName val="In Program"/>
      <sheetName val="Pen Profiles"/>
      <sheetName val="PenMultipliers"/>
      <sheetName val="Penetrations"/>
      <sheetName val="Elec Budgets"/>
      <sheetName val="Gas Budgets"/>
      <sheetName val="Non-Utility Budgets"/>
      <sheetName val="Non-Incentive Costs"/>
      <sheetName val="Budgets Summary"/>
      <sheetName val="Summary Results by Year"/>
      <sheetName val="EndUse Summary"/>
      <sheetName val="Sector Summary Costs"/>
      <sheetName val="Sector Summary Savings"/>
      <sheetName val="Sensitivity Outputs"/>
      <sheetName val="Prgm Pivot"/>
      <sheetName val="Wedges"/>
      <sheetName val="Energy Summary"/>
      <sheetName val="End use Pivot"/>
      <sheetName val="Meas C-S Pivot"/>
      <sheetName val="MeasReview Pvt MWh"/>
      <sheetName val="Savings by EndUse-Prgm"/>
      <sheetName val="PassFail Pivot"/>
      <sheetName val="MeasMetrics Pivot"/>
      <sheetName val="MeasReview"/>
      <sheetName val="MeasMetrics"/>
      <sheetName val="MeasCostEff"/>
      <sheetName val="MeasScrn"/>
      <sheetName val="MeasScrnAllYears"/>
      <sheetName val="MeasSaveYr"/>
      <sheetName val="Program Cost-Effect"/>
      <sheetName val="BenefitsCosts Review"/>
      <sheetName val="Net Benefits"/>
      <sheetName val="Costs Summary"/>
      <sheetName val="Benefits Summary"/>
      <sheetName val="Resource Summary"/>
      <sheetName val="Electricity Savings"/>
      <sheetName val="Elec Utility Costs"/>
      <sheetName val="Portfolio Cost-Effect"/>
      <sheetName val="Elec Utility Cost per kWh"/>
      <sheetName val="Economic Cost per kWh"/>
      <sheetName val="Economic Cost per Btu"/>
      <sheetName val="Elec Utility Benefits"/>
      <sheetName val="Economic Benefits"/>
      <sheetName val="Gas Savings"/>
      <sheetName val="Gas Savings % of Sales"/>
      <sheetName val="Report"/>
      <sheetName val="Rate Impact"/>
      <sheetName val="Emissions"/>
      <sheetName val="Elec Rate Impact"/>
      <sheetName val="Elec Savings by Period"/>
      <sheetName val="ArrayNames"/>
      <sheetName val="Config"/>
      <sheetName val="ConfigSheets"/>
      <sheetName val="Dev"/>
      <sheetName val="CurDev Notes"/>
      <sheetName val="PST DE Ph2 - Discount Rate"/>
    </sheetNames>
    <sheetDataSet>
      <sheetData sheetId="0" refreshError="1"/>
      <sheetData sheetId="1">
        <row r="6">
          <cell r="F6">
            <v>2014</v>
          </cell>
        </row>
        <row r="7">
          <cell r="F7">
            <v>12</v>
          </cell>
        </row>
        <row r="14">
          <cell r="F14">
            <v>0.06</v>
          </cell>
        </row>
        <row r="15">
          <cell r="F15">
            <v>2013</v>
          </cell>
        </row>
        <row r="18">
          <cell r="F18" t="str">
            <v>$</v>
          </cell>
        </row>
        <row r="22">
          <cell r="F22" t="str">
            <v>Program</v>
          </cell>
        </row>
        <row r="23">
          <cell r="F23" t="str">
            <v>Prgm</v>
          </cell>
        </row>
        <row r="28">
          <cell r="E28" t="str">
            <v>Federal</v>
          </cell>
          <cell r="F28" t="str">
            <v>Other NY State</v>
          </cell>
          <cell r="G28" t="str">
            <v>Unused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7">
          <cell r="C7" t="str">
            <v>Electric</v>
          </cell>
          <cell r="D7" t="str">
            <v xml:space="preserve">Gas </v>
          </cell>
          <cell r="F7" t="str">
            <v>Total</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ow r="8">
          <cell r="B8" t="str">
            <v>Net Measures</v>
          </cell>
          <cell r="C8" t="str">
            <v>Number of Net Measures by Install Year</v>
          </cell>
          <cell r="D8" t="str">
            <v>NetMeasures</v>
          </cell>
          <cell r="E8" t="str">
            <v>measure</v>
          </cell>
          <cell r="F8" t="str">
            <v>Decimal</v>
          </cell>
        </row>
        <row r="9">
          <cell r="B9" t="str">
            <v>Net to Gross</v>
          </cell>
          <cell r="C9" t="str">
            <v>Measure Net-to-Gross Ratios by Year</v>
          </cell>
          <cell r="D9" t="str">
            <v>NetGrossRatios</v>
          </cell>
          <cell r="E9" t="str">
            <v>measure</v>
          </cell>
          <cell r="F9" t="str">
            <v>Decimal</v>
          </cell>
        </row>
        <row r="10">
          <cell r="B10" t="str">
            <v>Net Incremental MWh at meter</v>
          </cell>
          <cell r="C10" t="str">
            <v>Incremental Annual MWh Savings (Net of free riders/spillover, at meter)</v>
          </cell>
          <cell r="D10" t="str">
            <v>Meas_IncAnnMWh_net</v>
          </cell>
          <cell r="E10" t="str">
            <v>measure</v>
          </cell>
          <cell r="F10" t="str">
            <v>Number</v>
          </cell>
        </row>
        <row r="11">
          <cell r="B11" t="str">
            <v>Net Incremental Summer MW</v>
          </cell>
          <cell r="C11" t="str">
            <v>Incremental Summer MW Savings (Net of free riders/spillover, at meter)</v>
          </cell>
          <cell r="D11" t="str">
            <v>Meas_IncSumMW_net</v>
          </cell>
          <cell r="E11" t="str">
            <v>measure</v>
          </cell>
          <cell r="F11" t="str">
            <v>Decimal</v>
          </cell>
        </row>
        <row r="12">
          <cell r="B12" t="str">
            <v>Net Incremental Winter MW</v>
          </cell>
          <cell r="C12" t="str">
            <v>Incremental Winter MW Savings (Net of free riders/spillover, at meter)</v>
          </cell>
          <cell r="D12" t="str">
            <v>Meas_IncWinMW_net</v>
          </cell>
          <cell r="E12" t="str">
            <v>measure</v>
          </cell>
          <cell r="F12" t="str">
            <v>Decimal</v>
          </cell>
        </row>
        <row r="13">
          <cell r="B13" t="str">
            <v>Net Incremental Fuel</v>
          </cell>
          <cell r="C13" t="str">
            <v>Incremental Fuel BBtu Savings (Net of free riders/spillover)</v>
          </cell>
          <cell r="D13" t="str">
            <v>Meas_IncFuel_net_d1k</v>
          </cell>
          <cell r="E13" t="str">
            <v>measure</v>
          </cell>
          <cell r="F13" t="str">
            <v>Number</v>
          </cell>
        </row>
        <row r="14">
          <cell r="B14" t="str">
            <v>Net Incremental NGas</v>
          </cell>
          <cell r="C14" t="str">
            <v>Incremental NGas BBtu Savings (Net of free riders/spillover)</v>
          </cell>
          <cell r="D14" t="str">
            <v>Meas_IncNGas_net_d1k</v>
          </cell>
          <cell r="E14" t="str">
            <v>measure</v>
          </cell>
          <cell r="F14" t="str">
            <v>Number</v>
          </cell>
        </row>
        <row r="15">
          <cell r="B15" t="str">
            <v>Net Incremental NGas Peak Day</v>
          </cell>
          <cell r="C15" t="str">
            <v>Incremental NGas Peak Day BBtu Savings (Net of free riders/spillover)</v>
          </cell>
          <cell r="D15" t="str">
            <v>Meas_IncNGPeak_net_d1k</v>
          </cell>
          <cell r="E15" t="str">
            <v>measure</v>
          </cell>
          <cell r="F15" t="str">
            <v>Number</v>
          </cell>
        </row>
        <row r="16">
          <cell r="B16" t="str">
            <v>Net Incremental Oil</v>
          </cell>
          <cell r="C16" t="str">
            <v>Incremental Oil BBtu Savings (Net of free riders/spillover)</v>
          </cell>
          <cell r="D16" t="str">
            <v>Meas_IncOil_net_d1k</v>
          </cell>
          <cell r="E16" t="str">
            <v>measure</v>
          </cell>
          <cell r="F16" t="str">
            <v>Number</v>
          </cell>
        </row>
        <row r="17">
          <cell r="B17" t="str">
            <v>In Prgm Incremental MWh</v>
          </cell>
          <cell r="C17" t="str">
            <v>Incremental Annual MWh Savings (In program, at meter)</v>
          </cell>
          <cell r="D17" t="str">
            <v>Meas_IncAnnMWh_gross</v>
          </cell>
          <cell r="E17" t="str">
            <v>measure</v>
          </cell>
          <cell r="F17" t="str">
            <v>Number</v>
          </cell>
        </row>
        <row r="18">
          <cell r="B18" t="str">
            <v>In Prgm Incremental Summer MW</v>
          </cell>
          <cell r="C18" t="str">
            <v>Incremental Summer MW Savings (In program, at meter)</v>
          </cell>
          <cell r="D18" t="str">
            <v>Meas_IncSumMW_gross</v>
          </cell>
          <cell r="E18" t="str">
            <v>measure</v>
          </cell>
          <cell r="F18" t="str">
            <v>Decimal</v>
          </cell>
        </row>
        <row r="19">
          <cell r="B19" t="str">
            <v>In Prgm Incremental Winter MW</v>
          </cell>
          <cell r="C19" t="str">
            <v>Incremental Winter MW Savings (In program, at meter)</v>
          </cell>
          <cell r="D19" t="str">
            <v>Meas_IncWinMW_gross</v>
          </cell>
          <cell r="E19" t="str">
            <v>measure</v>
          </cell>
          <cell r="F19" t="str">
            <v>Decimal</v>
          </cell>
        </row>
        <row r="20">
          <cell r="B20" t="str">
            <v>In Prgm Incremental Fuel</v>
          </cell>
          <cell r="C20" t="str">
            <v>Incremental Fuel BBtu Savings (In program)</v>
          </cell>
          <cell r="D20" t="str">
            <v>Meas_IncFuel_gross_d1k</v>
          </cell>
          <cell r="E20" t="str">
            <v>measure</v>
          </cell>
          <cell r="F20" t="str">
            <v>Number</v>
          </cell>
        </row>
        <row r="21">
          <cell r="B21" t="str">
            <v>In Prgm Incremental NGas</v>
          </cell>
          <cell r="C21" t="str">
            <v>Incremental NGas BBtu Savings (In program)</v>
          </cell>
          <cell r="D21" t="str">
            <v>Meas_IncNGas_gross_d1k</v>
          </cell>
          <cell r="E21" t="str">
            <v>measure</v>
          </cell>
          <cell r="F21" t="str">
            <v>Number</v>
          </cell>
        </row>
        <row r="22">
          <cell r="B22" t="str">
            <v>In Prgm Incremental Oil</v>
          </cell>
          <cell r="C22" t="str">
            <v>Incremental Oil BBtu Savings (In program)</v>
          </cell>
          <cell r="D22" t="str">
            <v>Meas_IncOil_gross_d1k</v>
          </cell>
          <cell r="E22" t="str">
            <v>measure</v>
          </cell>
          <cell r="F22" t="str">
            <v>Number</v>
          </cell>
        </row>
        <row r="23">
          <cell r="B23" t="str">
            <v>Net Incremental MWh at gen</v>
          </cell>
          <cell r="C23" t="str">
            <v>Incremental Annual MWh Savings (Net of free riders/spillover, at gen)</v>
          </cell>
          <cell r="D23" t="str">
            <v>Meas_IncAnnMWh_gen</v>
          </cell>
          <cell r="E23" t="str">
            <v>measure</v>
          </cell>
          <cell r="F23" t="str">
            <v>Number</v>
          </cell>
        </row>
        <row r="24">
          <cell r="B24" t="str">
            <v>Net Incremental Summer MW at gen</v>
          </cell>
          <cell r="C24" t="str">
            <v>Incremental Summer MW Savings (Net of free riders/spillover, at gen)</v>
          </cell>
          <cell r="D24" t="str">
            <v>Meas_IncSumMW_gen</v>
          </cell>
          <cell r="E24" t="str">
            <v>measure</v>
          </cell>
          <cell r="F24" t="str">
            <v>Decimal</v>
          </cell>
        </row>
        <row r="25">
          <cell r="B25" t="str">
            <v>Net Incremental Winter MW at gen</v>
          </cell>
          <cell r="C25" t="str">
            <v>Incremental Winter MW Savings (Net of free riders/spillover, at gen)</v>
          </cell>
          <cell r="D25" t="str">
            <v>Meas_IncWinMW_gen</v>
          </cell>
          <cell r="E25" t="str">
            <v>measure</v>
          </cell>
          <cell r="F25" t="str">
            <v>Decimal</v>
          </cell>
        </row>
        <row r="26">
          <cell r="B26" t="str">
            <v>Net Cumulative MWh at gen</v>
          </cell>
          <cell r="C26" t="str">
            <v>Cumulative Annual MWh Savings (Net of free riders/spillover, at gen)</v>
          </cell>
          <cell r="D26" t="str">
            <v>Meas_CumAnnMWh_gen</v>
          </cell>
          <cell r="E26" t="str">
            <v>measure</v>
          </cell>
          <cell r="F26" t="str">
            <v>Number</v>
          </cell>
        </row>
        <row r="27">
          <cell r="B27" t="str">
            <v>Net Cumulative Summer MW at gen</v>
          </cell>
          <cell r="C27" t="str">
            <v>Cumulative Summer MW Savings (Net of free riders/spillover, at gen)</v>
          </cell>
          <cell r="D27" t="str">
            <v>Meas_CumSumMW_gen</v>
          </cell>
          <cell r="E27" t="str">
            <v>measure</v>
          </cell>
          <cell r="F27" t="str">
            <v>Decimal</v>
          </cell>
        </row>
        <row r="28">
          <cell r="B28" t="str">
            <v>Net Cumulative Winter MW at gen</v>
          </cell>
          <cell r="C28" t="str">
            <v>Cumulative Winter MW Savings (Net of free riders/spillover, at gen)</v>
          </cell>
          <cell r="D28" t="str">
            <v>Meas_CumWinMW_gen</v>
          </cell>
          <cell r="E28" t="str">
            <v>measure</v>
          </cell>
          <cell r="F28" t="str">
            <v>Decimal</v>
          </cell>
        </row>
        <row r="29">
          <cell r="B29" t="str">
            <v>Total Resource Levelized $/kWh</v>
          </cell>
          <cell r="C29" t="str">
            <v>Total Resource Gross Levelized Cost per kWh (per measure, at gen)</v>
          </cell>
          <cell r="D29" t="str">
            <v>Meas_LevTRCostPerKwh</v>
          </cell>
          <cell r="E29" t="str">
            <v>measure</v>
          </cell>
          <cell r="F29" t="str">
            <v>Cents</v>
          </cell>
        </row>
        <row r="30">
          <cell r="B30" t="str">
            <v>Total Resource Net Levelized $/kWh</v>
          </cell>
          <cell r="C30" t="str">
            <v>Total Resource Net Levelized Cost per kWh (per measure, at gen)</v>
          </cell>
          <cell r="D30" t="str">
            <v>Meas_LevTRNetCostPerKwh</v>
          </cell>
          <cell r="E30" t="str">
            <v>measure</v>
          </cell>
          <cell r="F30" t="str">
            <v>Cents</v>
          </cell>
        </row>
        <row r="31">
          <cell r="B31" t="str">
            <v>Total Resource Levelized $/MMBtu</v>
          </cell>
          <cell r="C31" t="str">
            <v>Total Resource Gross Levelized Cost per MMBtu (per measure, at gen)</v>
          </cell>
          <cell r="D31" t="str">
            <v>Meas_LevTRCostPerBtu</v>
          </cell>
          <cell r="E31" t="str">
            <v>measure</v>
          </cell>
          <cell r="F31" t="str">
            <v>Cents</v>
          </cell>
        </row>
        <row r="32">
          <cell r="B32" t="str">
            <v>Total Resource Net Levelized $/MMBtu</v>
          </cell>
          <cell r="C32" t="str">
            <v>Total Resource Net Levelized Cost per MMBtu (per measure, at gen)</v>
          </cell>
          <cell r="D32" t="str">
            <v>Meas_LevTRNetCostPerBtu</v>
          </cell>
          <cell r="E32" t="str">
            <v>measure</v>
          </cell>
          <cell r="F32" t="str">
            <v>Cents</v>
          </cell>
        </row>
        <row r="33">
          <cell r="B33" t="str">
            <v>Total Resource Benefits</v>
          </cell>
          <cell r="C33" t="str">
            <v>Total Resource Benefits (2013$, Present Value, net of free riders/spillover)</v>
          </cell>
          <cell r="D33" t="str">
            <v>Meas_Resource_Benefits</v>
          </cell>
          <cell r="E33" t="str">
            <v>measure</v>
          </cell>
          <cell r="F33" t="str">
            <v>Dollars</v>
          </cell>
        </row>
        <row r="34">
          <cell r="B34" t="str">
            <v>Total Resource Costs</v>
          </cell>
          <cell r="C34" t="str">
            <v>Total Resource Costs (2013$, Present Value, net of free riders/spillover)</v>
          </cell>
          <cell r="D34" t="str">
            <v>Meas_Resource_Costs</v>
          </cell>
          <cell r="E34" t="str">
            <v>measure</v>
          </cell>
          <cell r="F34" t="str">
            <v>Dollars</v>
          </cell>
        </row>
        <row r="35">
          <cell r="B35" t="str">
            <v>Electric Benefits</v>
          </cell>
          <cell r="C35" t="str">
            <v>Electric Benefits (2013$, Present Value, net of free riders/spillover)</v>
          </cell>
          <cell r="D35" t="str">
            <v>Meas_Elec_Benefits</v>
          </cell>
          <cell r="E35" t="str">
            <v>measure</v>
          </cell>
          <cell r="F35" t="str">
            <v>Dollars</v>
          </cell>
        </row>
        <row r="36">
          <cell r="B36" t="str">
            <v>Electric Costs</v>
          </cell>
          <cell r="C36" t="str">
            <v>Electric Costs (2013$, Present Value, net of free riders/spillover)</v>
          </cell>
          <cell r="D36" t="str">
            <v>Meas_Elec_Costs</v>
          </cell>
          <cell r="E36" t="str">
            <v>measure</v>
          </cell>
          <cell r="F36" t="str">
            <v>Dollars</v>
          </cell>
        </row>
        <row r="37">
          <cell r="B37" t="str">
            <v>Fossil Fuel Benefits</v>
          </cell>
          <cell r="C37" t="str">
            <v>Fossil Fuel Benefits (2013$, Present Value, net of free riders/spillover)</v>
          </cell>
          <cell r="D37" t="str">
            <v>Meas_FF_Benefits</v>
          </cell>
          <cell r="E37" t="str">
            <v>measure</v>
          </cell>
          <cell r="F37" t="str">
            <v>Dollars</v>
          </cell>
        </row>
        <row r="38">
          <cell r="B38" t="str">
            <v>Fossil Fuel Costs</v>
          </cell>
          <cell r="C38" t="str">
            <v>Fossil Fuel Costs Including Nat Gas Incentive (2013$, Present Value, net of free riders/spillover)</v>
          </cell>
          <cell r="D38" t="str">
            <v>Meas_FF_Costs</v>
          </cell>
          <cell r="E38" t="str">
            <v>measure</v>
          </cell>
          <cell r="F38" t="str">
            <v>Dollars</v>
          </cell>
        </row>
        <row r="39">
          <cell r="B39" t="str">
            <v>Wood Benefits</v>
          </cell>
          <cell r="C39" t="str">
            <v>Wood Benefits (2013$, Present Value, net of free riders/spillover)</v>
          </cell>
          <cell r="D39" t="str">
            <v>Meas_Wood_Benefits</v>
          </cell>
          <cell r="E39" t="str">
            <v>measure</v>
          </cell>
          <cell r="F39" t="str">
            <v>Dollars</v>
          </cell>
        </row>
        <row r="40">
          <cell r="B40" t="str">
            <v>Wood Costs</v>
          </cell>
          <cell r="C40" t="str">
            <v>Wood Costs (2013$, Present Value, net of free riders/spillover)</v>
          </cell>
          <cell r="D40" t="str">
            <v>Meas_Wood_Costs</v>
          </cell>
          <cell r="E40" t="str">
            <v>measure</v>
          </cell>
          <cell r="F40" t="str">
            <v>Dollars</v>
          </cell>
        </row>
        <row r="41">
          <cell r="B41" t="str">
            <v>Nat Gas Benefits</v>
          </cell>
          <cell r="C41" t="str">
            <v>Nat Gas Benefits (2013$, Present Value, net of free riders/spillover)</v>
          </cell>
          <cell r="D41" t="str">
            <v>Meas_NGas_Benefits</v>
          </cell>
          <cell r="E41" t="str">
            <v>measure</v>
          </cell>
          <cell r="F41" t="str">
            <v>Dollars</v>
          </cell>
        </row>
        <row r="42">
          <cell r="B42" t="str">
            <v>Nat Gas Costs</v>
          </cell>
          <cell r="C42" t="str">
            <v>Nat Gas Costs Including Incentive (2013$, Present Value, net of free riders/spillover)</v>
          </cell>
          <cell r="D42" t="str">
            <v>Meas_NGas_Costs</v>
          </cell>
          <cell r="E42" t="str">
            <v>measure</v>
          </cell>
          <cell r="F42" t="str">
            <v>Dollars</v>
          </cell>
        </row>
        <row r="43">
          <cell r="B43" t="str">
            <v>Electric &amp; Nat Gas Benefits</v>
          </cell>
          <cell r="C43" t="str">
            <v>Electric &amp; Nat Gas Benefits (2013$, Present Value, net of free riders/spillover)</v>
          </cell>
          <cell r="D43" t="str">
            <v>Meas_ElecNGas_Benefits</v>
          </cell>
          <cell r="E43" t="str">
            <v>measure</v>
          </cell>
          <cell r="F43" t="str">
            <v>Dollars</v>
          </cell>
        </row>
        <row r="44">
          <cell r="B44" t="str">
            <v>Electric &amp; Nat Gas Costs</v>
          </cell>
          <cell r="C44" t="str">
            <v>Electric &amp; Nat Gas Costs (2013$, Present Value, net of free riders/spillover)</v>
          </cell>
          <cell r="D44" t="str">
            <v>Meas_ElecNGas_Costs</v>
          </cell>
          <cell r="E44" t="str">
            <v>measure</v>
          </cell>
          <cell r="F44" t="str">
            <v>Dollars</v>
          </cell>
        </row>
        <row r="45">
          <cell r="B45" t="str">
            <v>Electric Retail Benefits</v>
          </cell>
          <cell r="C45" t="str">
            <v>Electric Retail Benefits (2013$, Present Value, net of free riders/spillover)</v>
          </cell>
          <cell r="D45" t="str">
            <v>Meas_ElecRetail_Bens</v>
          </cell>
          <cell r="E45" t="str">
            <v>measure</v>
          </cell>
          <cell r="F45" t="str">
            <v>Dollars</v>
          </cell>
        </row>
        <row r="46">
          <cell r="B46" t="str">
            <v>NGas Retail Benefits</v>
          </cell>
          <cell r="C46" t="str">
            <v>NGas Retail Benefits (2013$, Present Value, net of free riders/spillover)</v>
          </cell>
          <cell r="D46" t="str">
            <v>Meas_NGasRetail_Bens</v>
          </cell>
          <cell r="E46" t="str">
            <v>measure</v>
          </cell>
          <cell r="F46" t="str">
            <v>Dollars</v>
          </cell>
        </row>
        <row r="47">
          <cell r="B47" t="str">
            <v>NGas Retail Costs</v>
          </cell>
          <cell r="C47" t="str">
            <v>NGas Retail Costs (2013$, Present Value, net of free riders/spillover)</v>
          </cell>
          <cell r="D47" t="str">
            <v>Meas_NGasRetail_Costs</v>
          </cell>
          <cell r="E47" t="str">
            <v>measure</v>
          </cell>
          <cell r="F47" t="str">
            <v>Dollars</v>
          </cell>
        </row>
        <row r="48">
          <cell r="B48" t="str">
            <v>Participant Benefits</v>
          </cell>
          <cell r="C48" t="str">
            <v>Participant Benefits (2013$, Present Value, net of free riders/spillover)</v>
          </cell>
          <cell r="D48" t="str">
            <v>Meas_Partic_Benefits</v>
          </cell>
          <cell r="E48" t="str">
            <v>measure</v>
          </cell>
          <cell r="F48" t="str">
            <v>Dollars</v>
          </cell>
        </row>
        <row r="49">
          <cell r="B49" t="str">
            <v>Participant Costs</v>
          </cell>
          <cell r="C49" t="str">
            <v>Participant Costs (2013$, Present Value, net of free riders/spillover)</v>
          </cell>
          <cell r="D49" t="str">
            <v>Meas_Partic_Costs</v>
          </cell>
          <cell r="E49" t="str">
            <v>measure</v>
          </cell>
          <cell r="F49" t="str">
            <v>Dollars</v>
          </cell>
        </row>
        <row r="50">
          <cell r="B50" t="str">
            <v>Prgm Efficiency Benefits</v>
          </cell>
          <cell r="C50" t="str">
            <v>Prgm Efficiency Benefits (2013$, Present Value, net of free riders/spillover)</v>
          </cell>
          <cell r="D50" t="str">
            <v>Meas_PrgmEffic_Benefits</v>
          </cell>
          <cell r="E50" t="str">
            <v>measure</v>
          </cell>
          <cell r="F50" t="str">
            <v>Dollars</v>
          </cell>
        </row>
        <row r="51">
          <cell r="B51" t="str">
            <v>Prgm Efficiency Costs</v>
          </cell>
          <cell r="C51" t="str">
            <v>Prgm Efficiency Costs (2013$, Present Value, net of free riders/spillover)</v>
          </cell>
          <cell r="D51" t="str">
            <v>Meas_PrgmEffic_Costs</v>
          </cell>
          <cell r="E51" t="str">
            <v>measure</v>
          </cell>
          <cell r="F51" t="str">
            <v>Dollars</v>
          </cell>
        </row>
        <row r="52">
          <cell r="B52" t="str">
            <v>O&amp;M Benefit (or negative cost)</v>
          </cell>
          <cell r="C52" t="str">
            <v>O&amp;M Benefit (or negative cost, 2013$, Present Value, net of free riders/spillover)</v>
          </cell>
          <cell r="D52" t="str">
            <v>Meas_OM_Bens</v>
          </cell>
          <cell r="E52" t="str">
            <v>measure</v>
          </cell>
          <cell r="F52" t="str">
            <v>Dollars</v>
          </cell>
        </row>
        <row r="53">
          <cell r="B53" t="str">
            <v>Retrofit Deferred Replacement Credit</v>
          </cell>
          <cell r="C53" t="str">
            <v>Retrofit Deferred Replacement Credit (2013$, Present Value)</v>
          </cell>
          <cell r="D53" t="str">
            <v>Meas_RetDefReplCredit</v>
          </cell>
          <cell r="E53" t="str">
            <v>measure</v>
          </cell>
          <cell r="F53" t="str">
            <v>Dollars</v>
          </cell>
        </row>
        <row r="54">
          <cell r="B54" t="str">
            <v>Weighted Average Line Losses</v>
          </cell>
          <cell r="C54" t="str">
            <v>Weighted Average Line Losses by Measure</v>
          </cell>
          <cell r="D54" t="str">
            <v>Avg_LineLoss</v>
          </cell>
          <cell r="E54" t="str">
            <v>measure</v>
          </cell>
          <cell r="F54" t="str">
            <v>Decimal</v>
          </cell>
        </row>
        <row r="55">
          <cell r="B55" t="str">
            <v>Incentive</v>
          </cell>
          <cell r="C55" t="str">
            <v>Incentive (2013$, In program)</v>
          </cell>
          <cell r="D55" t="str">
            <v>Meas_IncAnnIncent</v>
          </cell>
          <cell r="E55" t="str">
            <v>measure</v>
          </cell>
          <cell r="F55" t="str">
            <v>Dollars</v>
          </cell>
        </row>
        <row r="56">
          <cell r="B56" t="str">
            <v>Incremental Installed Cost, In Prgm</v>
          </cell>
          <cell r="C56" t="str">
            <v>Incremental Installed Cost (2013$, In program)</v>
          </cell>
          <cell r="D56" t="str">
            <v>Meas_AnnInstCost</v>
          </cell>
          <cell r="E56" t="str">
            <v>measure</v>
          </cell>
          <cell r="F56" t="str">
            <v>Dollars</v>
          </cell>
        </row>
      </sheetData>
      <sheetData sheetId="65">
        <row r="36">
          <cell r="B36" t="str">
            <v>Annual Net Total Resource Benefits</v>
          </cell>
        </row>
        <row r="37">
          <cell r="B37" t="str">
            <v>Cumulative Net Total Resource Benefits</v>
          </cell>
        </row>
        <row r="38">
          <cell r="B38" t="str">
            <v>Annual Elec/Gas Net Benefits</v>
          </cell>
        </row>
        <row r="39">
          <cell r="B39" t="str">
            <v>Cumulative Elec/Gas Net Benefits</v>
          </cell>
        </row>
        <row r="40">
          <cell r="B40" t="str">
            <v>Annual Electric Net Benefits</v>
          </cell>
        </row>
        <row r="41">
          <cell r="B41" t="str">
            <v>Cumulative Electric Net Benefits</v>
          </cell>
        </row>
        <row r="111">
          <cell r="B111" t="str">
            <v>Total Resource</v>
          </cell>
        </row>
        <row r="112">
          <cell r="B112">
            <v>1.06</v>
          </cell>
        </row>
        <row r="113">
          <cell r="B113">
            <v>1</v>
          </cell>
        </row>
      </sheetData>
      <sheetData sheetId="66" refreshError="1"/>
      <sheetData sheetId="67" refreshError="1"/>
      <sheetData sheetId="68" refreshError="1"/>
      <sheetData sheetId="69" refreshError="1"/>
    </sheetDataSet>
  </externalBook>
</externalLink>
</file>

<file path=xl/persons/person.xml><?xml version="1.0" encoding="utf-8"?>
<personList xmlns="http://schemas.microsoft.com/office/spreadsheetml/2018/threadedcomments" xmlns:x="http://schemas.openxmlformats.org/spreadsheetml/2006/main">
  <person displayName="Athena Bi" id="{E4E14F3F-7A94-458B-BC77-3A2E0DF4DED9}" userId="9622f81beea8925c" providerId="Windows Live"/>
  <person displayName="Gretchen Calcagni" id="{7773338F-8EA9-4F15-BC8B-59C10C7B0871}" userId="S::Gretchen.Calcagni@nv5.com::25b8f5d7-807a-4f0e-a092-7c6c0540ec9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8" dT="2024-09-06T15:25:18.41" personId="{7773338F-8EA9-4F15-BC8B-59C10C7B0871}" id="{311D3BCA-38CD-4006-85F7-8EEFC387BD3B}">
    <text>These columns should include all electric, gas, and delivered fuel energy impacts including any increased usage from fuel switching.</text>
  </threadedComment>
</ThreadedComments>
</file>

<file path=xl/threadedComments/threadedComment2.xml><?xml version="1.0" encoding="utf-8"?>
<ThreadedComments xmlns="http://schemas.microsoft.com/office/spreadsheetml/2018/threadedcomments" xmlns:x="http://schemas.openxmlformats.org/spreadsheetml/2006/main">
  <threadedComment ref="K8" dT="2024-09-06T15:25:18.41" personId="{7773338F-8EA9-4F15-BC8B-59C10C7B0871}" id="{745ED181-D162-47EB-8AC1-6680B7D3E1E3}">
    <text>These columns should include all electric, gas, and delivered fuel energy impacts including any increased usage from fuel switching.</text>
  </threadedComment>
</ThreadedComments>
</file>

<file path=xl/threadedComments/threadedComment3.xml><?xml version="1.0" encoding="utf-8"?>
<ThreadedComments xmlns="http://schemas.microsoft.com/office/spreadsheetml/2018/threadedcomments" xmlns:x="http://schemas.openxmlformats.org/spreadsheetml/2006/main">
  <threadedComment ref="K8" dT="2024-09-06T15:25:18.41" personId="{7773338F-8EA9-4F15-BC8B-59C10C7B0871}" id="{F7AF7713-7C69-40F3-B224-E6C2BF988E29}">
    <text>These columns should include all electric, gas, and delivered fuel energy impacts including any increased usage from fuel switching.</text>
  </threadedComment>
</ThreadedComments>
</file>

<file path=xl/threadedComments/threadedComment4.xml><?xml version="1.0" encoding="utf-8"?>
<ThreadedComments xmlns="http://schemas.microsoft.com/office/spreadsheetml/2018/threadedcomments" xmlns:x="http://schemas.openxmlformats.org/spreadsheetml/2006/main">
  <threadedComment ref="K8" dT="2024-09-06T15:25:18.41" personId="{7773338F-8EA9-4F15-BC8B-59C10C7B0871}" id="{8725B664-E63A-4A60-BD64-9D48CDBEED78}">
    <text>These columns should include all electric, gas, and delivered fuel energy impacts including any increased usage from fuel switching.</text>
  </threadedComment>
  <threadedComment ref="N12" dT="2024-10-13T04:52:51.69" personId="{E4E14F3F-7A94-458B-BC77-3A2E0DF4DED9}" id="{664033F1-43D4-48DA-B4B2-40D8263B336E}">
    <text>No. Households</text>
  </threadedComment>
</ThreadedComments>
</file>

<file path=xl/threadedComments/threadedComment5.xml><?xml version="1.0" encoding="utf-8"?>
<ThreadedComments xmlns="http://schemas.microsoft.com/office/spreadsheetml/2018/threadedcomments" xmlns:x="http://schemas.openxmlformats.org/spreadsheetml/2006/main">
  <threadedComment ref="K8" dT="2024-09-06T15:25:18.41" personId="{7773338F-8EA9-4F15-BC8B-59C10C7B0871}" id="{1A05416A-3862-4B9B-8984-A092D8D5D4F2}">
    <text>These columns should include all electric, gas, and delivered fuel energy impacts including any increased usage from fuel switching.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8"/>
  <sheetViews>
    <sheetView showGridLines="0" tabSelected="1" zoomScaleNormal="100" workbookViewId="0">
      <selection activeCell="E28" sqref="E28"/>
    </sheetView>
  </sheetViews>
  <sheetFormatPr defaultColWidth="9.08984375" defaultRowHeight="14.75" x14ac:dyDescent="0.75"/>
  <cols>
    <col min="1" max="1" width="24.953125" customWidth="1"/>
    <col min="2" max="2" width="23.08984375" customWidth="1"/>
    <col min="3" max="4" width="15.86328125" customWidth="1"/>
    <col min="5" max="16" width="15.76953125" customWidth="1"/>
  </cols>
  <sheetData>
    <row r="1" spans="1:16" s="11" customFormat="1" ht="21.75" customHeight="1" x14ac:dyDescent="1.1000000000000001">
      <c r="A1" s="5" t="s">
        <v>1</v>
      </c>
      <c r="B1" s="5"/>
      <c r="C1" s="4"/>
      <c r="D1" s="4"/>
      <c r="E1" s="4"/>
      <c r="F1" s="4"/>
      <c r="G1" s="4"/>
      <c r="H1" s="4"/>
      <c r="I1" s="4"/>
      <c r="J1" s="4"/>
      <c r="K1" s="4"/>
      <c r="L1" s="4"/>
      <c r="M1" s="4"/>
      <c r="N1" s="4"/>
      <c r="O1" s="4"/>
      <c r="P1" s="4"/>
    </row>
    <row r="2" spans="1:16" x14ac:dyDescent="0.75">
      <c r="A2" s="7" t="s">
        <v>4</v>
      </c>
      <c r="B2" s="7"/>
      <c r="C2" s="44" t="s">
        <v>20</v>
      </c>
      <c r="D2" s="8"/>
      <c r="E2" s="1"/>
      <c r="F2" s="1"/>
      <c r="G2" s="1"/>
      <c r="H2" s="1"/>
      <c r="I2" s="1"/>
      <c r="J2" s="1"/>
      <c r="K2" s="1"/>
      <c r="L2" s="1"/>
      <c r="M2" s="1"/>
      <c r="N2" s="1"/>
      <c r="O2" s="1"/>
      <c r="P2" s="1"/>
    </row>
    <row r="3" spans="1:16" x14ac:dyDescent="0.75">
      <c r="A3" s="7" t="s">
        <v>5</v>
      </c>
      <c r="B3" s="7"/>
      <c r="C3" s="57">
        <v>45545</v>
      </c>
      <c r="D3" s="8"/>
      <c r="E3" s="1"/>
      <c r="F3" s="1"/>
      <c r="G3" s="1"/>
      <c r="H3" s="1"/>
      <c r="I3" s="1"/>
      <c r="J3" s="1"/>
      <c r="K3" s="1"/>
      <c r="L3" s="1"/>
      <c r="M3" s="1"/>
      <c r="N3" s="1"/>
      <c r="O3" s="1"/>
      <c r="P3" s="1"/>
    </row>
    <row r="4" spans="1:16" x14ac:dyDescent="0.75">
      <c r="A4" s="7" t="s">
        <v>6</v>
      </c>
      <c r="B4" s="7"/>
      <c r="C4" s="45">
        <v>2024</v>
      </c>
      <c r="D4" s="8"/>
      <c r="E4" s="1"/>
      <c r="F4" s="1"/>
      <c r="G4" s="1"/>
      <c r="H4" s="1"/>
      <c r="I4" s="1"/>
      <c r="J4" s="1"/>
      <c r="K4" s="1"/>
      <c r="L4" s="1"/>
      <c r="M4" s="1"/>
      <c r="N4" s="1"/>
      <c r="O4" s="1"/>
      <c r="P4" s="1"/>
    </row>
    <row r="5" spans="1:16" x14ac:dyDescent="0.75">
      <c r="A5" s="59" t="s">
        <v>14</v>
      </c>
      <c r="B5" s="7"/>
      <c r="C5" s="45" t="s">
        <v>15</v>
      </c>
      <c r="D5" s="8"/>
      <c r="E5" s="1"/>
      <c r="F5" s="1"/>
      <c r="G5" s="1"/>
      <c r="H5" s="1"/>
      <c r="I5" s="1"/>
      <c r="J5" s="1"/>
      <c r="K5" s="1"/>
      <c r="L5" s="1"/>
      <c r="M5" s="1"/>
      <c r="N5" s="1"/>
      <c r="O5" s="1"/>
      <c r="P5" s="1"/>
    </row>
    <row r="6" spans="1:16" ht="15.5" thickBot="1" x14ac:dyDescent="0.9">
      <c r="A6" s="9" t="s">
        <v>7</v>
      </c>
      <c r="B6" s="9"/>
      <c r="C6" s="63" t="s">
        <v>23</v>
      </c>
      <c r="D6" s="2"/>
      <c r="E6" s="2"/>
      <c r="F6" s="2"/>
      <c r="G6" s="2"/>
      <c r="H6" s="2"/>
      <c r="I6" s="2"/>
      <c r="J6" s="2"/>
      <c r="K6" s="2"/>
      <c r="L6" s="2"/>
      <c r="M6" s="2"/>
      <c r="N6" s="2"/>
      <c r="O6" s="2"/>
      <c r="P6" s="2"/>
    </row>
    <row r="7" spans="1:16" s="3" customFormat="1" ht="16.25" thickTop="1" thickBot="1" x14ac:dyDescent="0.9">
      <c r="A7" s="6"/>
      <c r="B7" s="6"/>
      <c r="C7" s="6"/>
      <c r="D7" s="6"/>
      <c r="E7" s="6"/>
      <c r="F7" s="6"/>
      <c r="G7" s="6"/>
      <c r="H7" s="6"/>
      <c r="I7" s="6"/>
      <c r="J7" s="6"/>
      <c r="K7" s="6"/>
      <c r="L7" s="6"/>
      <c r="M7" s="6"/>
      <c r="N7" s="6"/>
      <c r="O7" s="6"/>
      <c r="P7" s="6"/>
    </row>
    <row r="8" spans="1:16" ht="60" customHeight="1" thickTop="1" x14ac:dyDescent="0.75">
      <c r="A8" s="86" t="s">
        <v>0</v>
      </c>
      <c r="B8" s="84" t="s">
        <v>10</v>
      </c>
      <c r="C8" s="82" t="s">
        <v>17</v>
      </c>
      <c r="D8" s="83"/>
      <c r="E8" s="82" t="s">
        <v>12</v>
      </c>
      <c r="F8" s="83"/>
      <c r="G8" s="82" t="s">
        <v>16</v>
      </c>
      <c r="H8" s="83"/>
      <c r="I8" s="90" t="s">
        <v>13</v>
      </c>
      <c r="J8" s="91"/>
      <c r="K8" s="90" t="s">
        <v>19</v>
      </c>
      <c r="L8" s="91"/>
      <c r="M8" s="82" t="s">
        <v>9</v>
      </c>
      <c r="N8" s="83"/>
      <c r="O8" s="88" t="s">
        <v>8</v>
      </c>
      <c r="P8" s="89"/>
    </row>
    <row r="9" spans="1:16" ht="45.9" customHeight="1" x14ac:dyDescent="0.75">
      <c r="A9" s="87"/>
      <c r="B9" s="85"/>
      <c r="C9" s="42" t="s">
        <v>3</v>
      </c>
      <c r="D9" s="43" t="s">
        <v>11</v>
      </c>
      <c r="E9" s="42" t="s">
        <v>3</v>
      </c>
      <c r="F9" s="43" t="s">
        <v>11</v>
      </c>
      <c r="G9" s="42" t="s">
        <v>3</v>
      </c>
      <c r="H9" s="43" t="s">
        <v>11</v>
      </c>
      <c r="I9" s="42" t="s">
        <v>3</v>
      </c>
      <c r="J9" s="43" t="s">
        <v>11</v>
      </c>
      <c r="K9" s="42" t="s">
        <v>3</v>
      </c>
      <c r="L9" s="43" t="s">
        <v>11</v>
      </c>
      <c r="M9" s="42" t="s">
        <v>3</v>
      </c>
      <c r="N9" s="43" t="s">
        <v>11</v>
      </c>
      <c r="O9" s="42" t="s">
        <v>3</v>
      </c>
      <c r="P9" s="43" t="s">
        <v>11</v>
      </c>
    </row>
    <row r="10" spans="1:16" x14ac:dyDescent="0.75">
      <c r="A10" s="13" t="s">
        <v>21</v>
      </c>
      <c r="B10" s="46" t="s">
        <v>22</v>
      </c>
      <c r="C10" s="18">
        <v>444170</v>
      </c>
      <c r="D10" s="18">
        <v>199710</v>
      </c>
      <c r="E10" s="18">
        <v>78</v>
      </c>
      <c r="F10" s="58">
        <v>30.660000000000004</v>
      </c>
      <c r="G10" s="18">
        <v>806</v>
      </c>
      <c r="H10" s="19">
        <v>525</v>
      </c>
      <c r="I10" s="64">
        <v>2856</v>
      </c>
      <c r="J10" s="58">
        <v>886.7</v>
      </c>
      <c r="K10" s="64">
        <f>SUM((C10*$B$28),G10,I10)</f>
        <v>5177.5080399999997</v>
      </c>
      <c r="L10" s="19">
        <f>SUM((D10*$B$28),H10,J10)</f>
        <v>2093.1105200000002</v>
      </c>
      <c r="M10" s="18">
        <v>400</v>
      </c>
      <c r="N10" s="56">
        <v>160</v>
      </c>
      <c r="O10" s="32">
        <v>4153356</v>
      </c>
      <c r="P10" s="33">
        <v>2505356.6</v>
      </c>
    </row>
    <row r="11" spans="1:16" x14ac:dyDescent="0.75">
      <c r="A11" s="13" t="s">
        <v>24</v>
      </c>
      <c r="B11" s="46" t="s">
        <v>31</v>
      </c>
      <c r="C11" s="18">
        <v>24913440</v>
      </c>
      <c r="D11" s="19">
        <v>3121241.74</v>
      </c>
      <c r="E11" s="18">
        <v>2450</v>
      </c>
      <c r="F11" s="58">
        <v>551.59</v>
      </c>
      <c r="G11" s="18">
        <v>31920</v>
      </c>
      <c r="H11" s="19">
        <v>8240.83</v>
      </c>
      <c r="I11" s="64">
        <v>0</v>
      </c>
      <c r="J11" s="58">
        <v>0</v>
      </c>
      <c r="K11" s="64">
        <f t="shared" ref="K11" si="0">SUM((C11*$B$28),G11,I11)</f>
        <v>116924.65728</v>
      </c>
      <c r="L11" s="19">
        <f>SUM((D11*$B$28),7983,J11)</f>
        <v>18632.676816880001</v>
      </c>
      <c r="M11" s="18">
        <v>120</v>
      </c>
      <c r="N11" s="56">
        <v>62</v>
      </c>
      <c r="O11" s="32">
        <v>5000000</v>
      </c>
      <c r="P11" s="33">
        <f>699554.96+387460</f>
        <v>1087014.96</v>
      </c>
    </row>
    <row r="12" spans="1:16" x14ac:dyDescent="0.75">
      <c r="A12" s="13"/>
      <c r="B12" s="46"/>
      <c r="C12" s="18"/>
      <c r="D12" s="19"/>
      <c r="E12" s="18"/>
      <c r="F12" s="58"/>
      <c r="G12" s="18"/>
      <c r="H12" s="58"/>
      <c r="I12" s="51"/>
      <c r="J12" s="58"/>
      <c r="K12" s="60"/>
      <c r="L12" s="58"/>
      <c r="M12" s="18"/>
      <c r="N12" s="56"/>
      <c r="O12" s="32"/>
      <c r="P12" s="33"/>
    </row>
    <row r="13" spans="1:16" x14ac:dyDescent="0.75">
      <c r="A13" s="13"/>
      <c r="B13" s="46"/>
      <c r="C13" s="18"/>
      <c r="D13" s="19"/>
      <c r="E13" s="18"/>
      <c r="F13" s="58"/>
      <c r="G13" s="18"/>
      <c r="H13" s="58"/>
      <c r="I13" s="51"/>
      <c r="J13" s="58"/>
      <c r="K13" s="60"/>
      <c r="L13" s="58"/>
      <c r="M13" s="18"/>
      <c r="N13" s="56"/>
      <c r="O13" s="32"/>
      <c r="P13" s="33"/>
    </row>
    <row r="14" spans="1:16" x14ac:dyDescent="0.75">
      <c r="A14" s="13"/>
      <c r="B14" s="46"/>
      <c r="C14" s="18"/>
      <c r="D14" s="19"/>
      <c r="E14" s="18"/>
      <c r="F14" s="58"/>
      <c r="G14" s="18"/>
      <c r="H14" s="58"/>
      <c r="I14" s="51"/>
      <c r="J14" s="58"/>
      <c r="K14" s="60"/>
      <c r="L14" s="58"/>
      <c r="M14" s="18"/>
      <c r="N14" s="56"/>
      <c r="O14" s="32"/>
      <c r="P14" s="33"/>
    </row>
    <row r="15" spans="1:16" x14ac:dyDescent="0.75">
      <c r="A15" s="13"/>
      <c r="B15" s="46"/>
      <c r="C15" s="18"/>
      <c r="D15" s="19"/>
      <c r="E15" s="18"/>
      <c r="F15" s="58"/>
      <c r="G15" s="18"/>
      <c r="H15" s="58"/>
      <c r="I15" s="51"/>
      <c r="J15" s="58"/>
      <c r="K15" s="60"/>
      <c r="L15" s="58"/>
      <c r="M15" s="18"/>
      <c r="N15" s="56"/>
      <c r="O15" s="32"/>
      <c r="P15" s="33"/>
    </row>
    <row r="16" spans="1:16" x14ac:dyDescent="0.75">
      <c r="A16" s="13"/>
      <c r="B16" s="46"/>
      <c r="C16" s="18"/>
      <c r="D16" s="19"/>
      <c r="E16" s="18"/>
      <c r="F16" s="58"/>
      <c r="G16" s="18"/>
      <c r="H16" s="58"/>
      <c r="I16" s="51"/>
      <c r="J16" s="58"/>
      <c r="K16" s="60"/>
      <c r="L16" s="58"/>
      <c r="M16" s="18"/>
      <c r="N16" s="56"/>
      <c r="O16" s="32"/>
      <c r="P16" s="33"/>
    </row>
    <row r="17" spans="1:16" x14ac:dyDescent="0.75">
      <c r="A17" s="14"/>
      <c r="B17" s="47"/>
      <c r="C17" s="20"/>
      <c r="D17" s="21"/>
      <c r="E17" s="20"/>
      <c r="F17" s="29"/>
      <c r="G17" s="20"/>
      <c r="H17" s="29"/>
      <c r="I17" s="52"/>
      <c r="J17" s="29"/>
      <c r="K17" s="60"/>
      <c r="L17" s="58"/>
      <c r="M17" s="20"/>
      <c r="N17" s="29"/>
      <c r="O17" s="34"/>
      <c r="P17" s="35"/>
    </row>
    <row r="18" spans="1:16" x14ac:dyDescent="0.75">
      <c r="A18" s="14"/>
      <c r="B18" s="47"/>
      <c r="C18" s="20"/>
      <c r="D18" s="21"/>
      <c r="E18" s="20"/>
      <c r="F18" s="29"/>
      <c r="G18" s="20"/>
      <c r="H18" s="29"/>
      <c r="I18" s="52"/>
      <c r="J18" s="29"/>
      <c r="K18" s="60"/>
      <c r="L18" s="58"/>
      <c r="M18" s="20"/>
      <c r="N18" s="29"/>
      <c r="O18" s="34"/>
      <c r="P18" s="35"/>
    </row>
    <row r="19" spans="1:16" x14ac:dyDescent="0.75">
      <c r="A19" s="14"/>
      <c r="B19" s="47"/>
      <c r="C19" s="20"/>
      <c r="D19" s="21"/>
      <c r="E19" s="20"/>
      <c r="F19" s="29"/>
      <c r="G19" s="20"/>
      <c r="H19" s="29"/>
      <c r="I19" s="52"/>
      <c r="J19" s="29"/>
      <c r="K19" s="60"/>
      <c r="L19" s="58"/>
      <c r="M19" s="20"/>
      <c r="N19" s="29"/>
      <c r="O19" s="34"/>
      <c r="P19" s="35"/>
    </row>
    <row r="20" spans="1:16" x14ac:dyDescent="0.75">
      <c r="A20" s="15"/>
      <c r="B20" s="48"/>
      <c r="C20" s="22"/>
      <c r="D20" s="23"/>
      <c r="E20" s="22"/>
      <c r="F20" s="30"/>
      <c r="G20" s="22"/>
      <c r="H20" s="30"/>
      <c r="I20" s="53"/>
      <c r="J20" s="30"/>
      <c r="K20" s="60"/>
      <c r="L20" s="58"/>
      <c r="M20" s="22"/>
      <c r="N20" s="30"/>
      <c r="O20" s="36"/>
      <c r="P20" s="37"/>
    </row>
    <row r="21" spans="1:16" x14ac:dyDescent="0.75">
      <c r="A21" s="14"/>
      <c r="B21" s="47"/>
      <c r="C21" s="20"/>
      <c r="D21" s="21"/>
      <c r="E21" s="20"/>
      <c r="F21" s="29"/>
      <c r="G21" s="20"/>
      <c r="H21" s="29"/>
      <c r="I21" s="52"/>
      <c r="J21" s="29"/>
      <c r="K21" s="60"/>
      <c r="L21" s="58"/>
      <c r="M21" s="20"/>
      <c r="N21" s="29"/>
      <c r="O21" s="34"/>
      <c r="P21" s="35"/>
    </row>
    <row r="22" spans="1:16" x14ac:dyDescent="0.75">
      <c r="A22" s="14"/>
      <c r="B22" s="47"/>
      <c r="C22" s="20"/>
      <c r="D22" s="24"/>
      <c r="E22" s="20"/>
      <c r="F22" s="29"/>
      <c r="G22" s="20"/>
      <c r="H22" s="29"/>
      <c r="I22" s="52"/>
      <c r="J22" s="29"/>
      <c r="K22" s="60"/>
      <c r="L22" s="58"/>
      <c r="M22" s="20"/>
      <c r="N22" s="29"/>
      <c r="O22" s="34"/>
      <c r="P22" s="35"/>
    </row>
    <row r="23" spans="1:16" s="10" customFormat="1" x14ac:dyDescent="0.75">
      <c r="A23" s="16"/>
      <c r="B23" s="49"/>
      <c r="C23" s="25"/>
      <c r="D23" s="26"/>
      <c r="E23" s="25"/>
      <c r="F23" s="31"/>
      <c r="G23" s="25"/>
      <c r="H23" s="31"/>
      <c r="I23" s="54"/>
      <c r="J23" s="31"/>
      <c r="K23" s="60"/>
      <c r="L23" s="58"/>
      <c r="M23" s="25"/>
      <c r="N23" s="31"/>
      <c r="O23" s="38"/>
      <c r="P23" s="39"/>
    </row>
    <row r="24" spans="1:16" s="12" customFormat="1" ht="15.5" thickBot="1" x14ac:dyDescent="0.9">
      <c r="A24" s="17" t="s">
        <v>2</v>
      </c>
      <c r="B24" s="50"/>
      <c r="C24" s="27">
        <f>SUM(C10:C23)</f>
        <v>25357610</v>
      </c>
      <c r="D24" s="28">
        <f>SUM(D10:D23)</f>
        <v>3320951.74</v>
      </c>
      <c r="E24" s="27">
        <f t="shared" ref="E24:P24" si="1">SUM(E10:E23)</f>
        <v>2528</v>
      </c>
      <c r="F24" s="28">
        <f t="shared" si="1"/>
        <v>582.25</v>
      </c>
      <c r="G24" s="27">
        <f t="shared" si="1"/>
        <v>32726</v>
      </c>
      <c r="H24" s="28">
        <f t="shared" si="1"/>
        <v>8765.83</v>
      </c>
      <c r="I24" s="55">
        <f t="shared" si="1"/>
        <v>2856</v>
      </c>
      <c r="J24" s="28">
        <f t="shared" si="1"/>
        <v>886.7</v>
      </c>
      <c r="K24" s="55">
        <f t="shared" si="1"/>
        <v>122102.16532</v>
      </c>
      <c r="L24" s="28">
        <f t="shared" si="1"/>
        <v>20725.787336879999</v>
      </c>
      <c r="M24" s="27">
        <f t="shared" si="1"/>
        <v>520</v>
      </c>
      <c r="N24" s="28">
        <f t="shared" si="1"/>
        <v>222</v>
      </c>
      <c r="O24" s="40">
        <f t="shared" si="1"/>
        <v>9153356</v>
      </c>
      <c r="P24" s="41">
        <f t="shared" si="1"/>
        <v>3592371.56</v>
      </c>
    </row>
    <row r="25" spans="1:16" ht="15.5" thickTop="1" x14ac:dyDescent="0.75">
      <c r="D25" s="75"/>
      <c r="E25" s="75"/>
      <c r="F25" s="75"/>
      <c r="G25" s="75"/>
      <c r="H25" s="75"/>
      <c r="I25" s="75"/>
      <c r="J25" s="75"/>
      <c r="K25" s="75"/>
      <c r="L25" s="75"/>
      <c r="M25" s="75"/>
      <c r="N25" s="75"/>
      <c r="O25" s="75"/>
      <c r="P25" s="75"/>
    </row>
    <row r="28" spans="1:16" x14ac:dyDescent="0.75">
      <c r="A28" s="10" t="s">
        <v>18</v>
      </c>
      <c r="B28" s="61">
        <f>3.412/1000</f>
        <v>3.4120000000000001E-3</v>
      </c>
    </row>
  </sheetData>
  <mergeCells count="9">
    <mergeCell ref="C8:D8"/>
    <mergeCell ref="B8:B9"/>
    <mergeCell ref="A8:A9"/>
    <mergeCell ref="G8:H8"/>
    <mergeCell ref="O8:P8"/>
    <mergeCell ref="M8:N8"/>
    <mergeCell ref="E8:F8"/>
    <mergeCell ref="I8:J8"/>
    <mergeCell ref="K8:L8"/>
  </mergeCells>
  <pageMargins left="0.25" right="0.2" top="0.25" bottom="0.25" header="0.3" footer="0.3"/>
  <pageSetup scale="5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E4D06-4223-4FAF-840D-79C1421DFA16}">
  <sheetPr>
    <pageSetUpPr fitToPage="1"/>
  </sheetPr>
  <dimension ref="A1:P28"/>
  <sheetViews>
    <sheetView showGridLines="0" zoomScaleNormal="100" workbookViewId="0">
      <selection activeCell="J42" sqref="J42"/>
    </sheetView>
  </sheetViews>
  <sheetFormatPr defaultColWidth="9.08984375" defaultRowHeight="14.75" x14ac:dyDescent="0.75"/>
  <cols>
    <col min="1" max="1" width="34.76953125" customWidth="1"/>
    <col min="2" max="2" width="23.08984375" customWidth="1"/>
    <col min="3" max="4" width="15.86328125" customWidth="1"/>
    <col min="5" max="16" width="15.76953125" customWidth="1"/>
  </cols>
  <sheetData>
    <row r="1" spans="1:16" s="11" customFormat="1" ht="21.75" customHeight="1" x14ac:dyDescent="1.1000000000000001">
      <c r="A1" s="5" t="s">
        <v>1</v>
      </c>
      <c r="B1" s="5"/>
      <c r="C1" s="4"/>
      <c r="D1" s="4"/>
      <c r="E1" s="4"/>
      <c r="F1" s="4"/>
      <c r="G1" s="4"/>
      <c r="H1" s="4"/>
      <c r="I1" s="4"/>
      <c r="J1" s="4"/>
      <c r="K1" s="4"/>
      <c r="L1" s="4"/>
      <c r="M1" s="4"/>
      <c r="N1" s="4"/>
      <c r="O1" s="4"/>
      <c r="P1" s="4"/>
    </row>
    <row r="2" spans="1:16" x14ac:dyDescent="0.75">
      <c r="A2" s="7" t="s">
        <v>4</v>
      </c>
      <c r="B2" s="7"/>
      <c r="C2" s="44" t="s">
        <v>29</v>
      </c>
      <c r="D2" s="8"/>
      <c r="E2" s="1"/>
      <c r="F2" s="1"/>
      <c r="G2" s="1"/>
      <c r="H2" s="1"/>
      <c r="I2" s="1"/>
      <c r="J2" s="1"/>
      <c r="K2" s="1"/>
      <c r="L2" s="1"/>
      <c r="M2" s="1"/>
      <c r="N2" s="1"/>
      <c r="O2" s="1"/>
      <c r="P2" s="1"/>
    </row>
    <row r="3" spans="1:16" x14ac:dyDescent="0.75">
      <c r="A3" s="7" t="s">
        <v>5</v>
      </c>
      <c r="B3" s="7"/>
      <c r="C3" s="57">
        <v>45572</v>
      </c>
      <c r="D3" s="8"/>
      <c r="E3" s="1"/>
      <c r="F3" s="1"/>
      <c r="G3" s="1"/>
      <c r="H3" s="1"/>
      <c r="I3" s="1"/>
      <c r="J3" s="1"/>
      <c r="K3" s="1"/>
      <c r="L3" s="1"/>
      <c r="M3" s="1"/>
      <c r="N3" s="1"/>
      <c r="O3" s="1"/>
      <c r="P3" s="1"/>
    </row>
    <row r="4" spans="1:16" x14ac:dyDescent="0.75">
      <c r="A4" s="7" t="s">
        <v>6</v>
      </c>
      <c r="B4" s="7"/>
      <c r="C4" s="45">
        <v>2024</v>
      </c>
      <c r="D4" s="8"/>
      <c r="E4" s="1"/>
      <c r="F4" s="1"/>
      <c r="G4" s="1"/>
      <c r="H4" s="1"/>
      <c r="I4" s="1"/>
      <c r="J4" s="1"/>
      <c r="K4" s="1"/>
      <c r="L4" s="1"/>
      <c r="M4" s="1"/>
      <c r="N4" s="1"/>
      <c r="O4" s="1"/>
      <c r="P4" s="1"/>
    </row>
    <row r="5" spans="1:16" x14ac:dyDescent="0.75">
      <c r="A5" s="59" t="s">
        <v>14</v>
      </c>
      <c r="B5" s="7"/>
      <c r="C5" s="45" t="s">
        <v>15</v>
      </c>
      <c r="D5" s="8"/>
      <c r="E5" s="1"/>
      <c r="F5" s="1"/>
      <c r="G5" s="1"/>
      <c r="H5" s="1"/>
      <c r="I5" s="1"/>
      <c r="J5" s="1"/>
      <c r="K5" s="1"/>
      <c r="L5" s="1"/>
      <c r="M5" s="1"/>
      <c r="N5" s="1"/>
      <c r="O5" s="1"/>
      <c r="P5" s="1"/>
    </row>
    <row r="6" spans="1:16" ht="15.5" thickBot="1" x14ac:dyDescent="0.9">
      <c r="A6" s="9" t="s">
        <v>7</v>
      </c>
      <c r="B6" s="9"/>
      <c r="C6" s="65" t="s">
        <v>28</v>
      </c>
      <c r="D6" s="2"/>
      <c r="E6" s="2"/>
      <c r="F6" s="2"/>
      <c r="G6" s="2"/>
      <c r="H6" s="2"/>
      <c r="I6" s="2"/>
      <c r="J6" s="2"/>
      <c r="K6" s="2"/>
      <c r="L6" s="2"/>
      <c r="M6" s="2"/>
      <c r="N6" s="2"/>
      <c r="O6" s="2"/>
      <c r="P6" s="2"/>
    </row>
    <row r="7" spans="1:16" s="3" customFormat="1" ht="16.25" thickTop="1" thickBot="1" x14ac:dyDescent="0.9">
      <c r="A7" s="6"/>
      <c r="B7" s="6"/>
      <c r="C7" s="6"/>
      <c r="D7" s="6"/>
      <c r="E7" s="6"/>
      <c r="F7" s="6"/>
      <c r="G7" s="6"/>
      <c r="H7" s="6"/>
      <c r="I7" s="6"/>
      <c r="J7" s="6"/>
      <c r="K7" s="6"/>
      <c r="L7" s="6"/>
      <c r="M7" s="6"/>
      <c r="N7" s="6"/>
      <c r="O7" s="6"/>
      <c r="P7" s="6"/>
    </row>
    <row r="8" spans="1:16" ht="60" customHeight="1" thickTop="1" x14ac:dyDescent="0.75">
      <c r="A8" s="86" t="s">
        <v>0</v>
      </c>
      <c r="B8" s="84" t="s">
        <v>10</v>
      </c>
      <c r="C8" s="82" t="s">
        <v>17</v>
      </c>
      <c r="D8" s="83"/>
      <c r="E8" s="82" t="s">
        <v>12</v>
      </c>
      <c r="F8" s="83"/>
      <c r="G8" s="82" t="s">
        <v>16</v>
      </c>
      <c r="H8" s="83"/>
      <c r="I8" s="90" t="s">
        <v>13</v>
      </c>
      <c r="J8" s="91"/>
      <c r="K8" s="90" t="s">
        <v>19</v>
      </c>
      <c r="L8" s="91"/>
      <c r="M8" s="82" t="s">
        <v>9</v>
      </c>
      <c r="N8" s="83"/>
      <c r="O8" s="88" t="s">
        <v>8</v>
      </c>
      <c r="P8" s="89"/>
    </row>
    <row r="9" spans="1:16" ht="45.9" customHeight="1" x14ac:dyDescent="0.75">
      <c r="A9" s="87"/>
      <c r="B9" s="85"/>
      <c r="C9" s="42" t="s">
        <v>3</v>
      </c>
      <c r="D9" s="43" t="s">
        <v>11</v>
      </c>
      <c r="E9" s="42" t="s">
        <v>3</v>
      </c>
      <c r="F9" s="43" t="s">
        <v>11</v>
      </c>
      <c r="G9" s="42" t="s">
        <v>3</v>
      </c>
      <c r="H9" s="43" t="s">
        <v>11</v>
      </c>
      <c r="I9" s="42" t="s">
        <v>3</v>
      </c>
      <c r="J9" s="43" t="s">
        <v>11</v>
      </c>
      <c r="K9" s="42" t="s">
        <v>3</v>
      </c>
      <c r="L9" s="43" t="s">
        <v>11</v>
      </c>
      <c r="M9" s="42" t="s">
        <v>3</v>
      </c>
      <c r="N9" s="43" t="s">
        <v>11</v>
      </c>
      <c r="O9" s="42" t="s">
        <v>3</v>
      </c>
      <c r="P9" s="43" t="s">
        <v>11</v>
      </c>
    </row>
    <row r="10" spans="1:16" x14ac:dyDescent="0.75">
      <c r="A10" s="13" t="s">
        <v>25</v>
      </c>
      <c r="B10" s="46" t="s">
        <v>30</v>
      </c>
      <c r="C10" s="18">
        <f>(20331/(1+0.0744))*1000</f>
        <v>18923119.880863737</v>
      </c>
      <c r="D10" s="19">
        <f>(9889/(1+0.0744))*1000</f>
        <v>9204206.9992553983</v>
      </c>
      <c r="E10" s="19">
        <f>(4.71/(1+0.0782))*1000</f>
        <v>4368.3917640511963</v>
      </c>
      <c r="F10" s="19">
        <f>(9.02/(1+0.0782))*1000</f>
        <v>8365.7948432572794</v>
      </c>
      <c r="G10" s="18"/>
      <c r="H10" s="58"/>
      <c r="I10" s="51"/>
      <c r="J10" s="58"/>
      <c r="K10" s="64">
        <f>SUM((C10*$B$28),G10,I10)</f>
        <v>64565.68503350707</v>
      </c>
      <c r="L10" s="64">
        <f>SUM((D10*$B$28),H10,J10)</f>
        <v>31404.75428145942</v>
      </c>
      <c r="M10" s="18">
        <v>185000</v>
      </c>
      <c r="N10" s="66">
        <v>181030</v>
      </c>
      <c r="O10" s="32">
        <v>999000</v>
      </c>
      <c r="P10" s="33">
        <v>411069</v>
      </c>
    </row>
    <row r="11" spans="1:16" x14ac:dyDescent="0.75">
      <c r="A11" s="13" t="s">
        <v>26</v>
      </c>
      <c r="B11" s="46" t="s">
        <v>30</v>
      </c>
      <c r="C11" s="18">
        <f>(695/(1+0.0744))*1000</f>
        <v>646872.67311988084</v>
      </c>
      <c r="D11" s="62">
        <v>0</v>
      </c>
      <c r="E11" s="19">
        <f>(0.23/(1+0.0782))*1000</f>
        <v>213.31849378593952</v>
      </c>
      <c r="F11" s="62">
        <v>0</v>
      </c>
      <c r="G11" s="18"/>
      <c r="H11" s="58"/>
      <c r="I11" s="51"/>
      <c r="J11" s="58"/>
      <c r="K11" s="64">
        <f t="shared" ref="K11:L12" si="0">SUM((C11*$B$28),G11,I11)</f>
        <v>2207.1295606850335</v>
      </c>
      <c r="L11" s="64">
        <f t="shared" si="0"/>
        <v>0</v>
      </c>
      <c r="M11" s="18">
        <v>26</v>
      </c>
      <c r="N11" s="56">
        <v>0</v>
      </c>
      <c r="O11" s="32">
        <v>788400</v>
      </c>
      <c r="P11" s="33">
        <v>101873</v>
      </c>
    </row>
    <row r="12" spans="1:16" x14ac:dyDescent="0.75">
      <c r="A12" s="13" t="s">
        <v>27</v>
      </c>
      <c r="B12" s="46" t="s">
        <v>30</v>
      </c>
      <c r="C12" s="18">
        <f>(1513/(1+0.0744))*1000</f>
        <v>1408227.848101266</v>
      </c>
      <c r="D12" s="19">
        <f>(84/(1+0.0744))*1000</f>
        <v>78183.172002978405</v>
      </c>
      <c r="E12" s="19">
        <f>(0.09/(1+0.0782))*1000</f>
        <v>83.472454090150251</v>
      </c>
      <c r="F12" s="19">
        <f>(4.59/(1+0.0782))*1000</f>
        <v>4257.0951585976627</v>
      </c>
      <c r="G12" s="18"/>
      <c r="H12" s="58"/>
      <c r="I12" s="51"/>
      <c r="J12" s="58"/>
      <c r="K12" s="64">
        <f t="shared" si="0"/>
        <v>4804.8734177215192</v>
      </c>
      <c r="L12" s="64">
        <f t="shared" si="0"/>
        <v>266.76098287416232</v>
      </c>
      <c r="M12" s="18">
        <v>225</v>
      </c>
      <c r="N12" s="56">
        <v>120</v>
      </c>
      <c r="O12" s="32">
        <v>709341</v>
      </c>
      <c r="P12" s="33">
        <v>11750</v>
      </c>
    </row>
    <row r="13" spans="1:16" x14ac:dyDescent="0.75">
      <c r="A13" s="13"/>
      <c r="B13" s="46"/>
      <c r="C13" s="18"/>
      <c r="D13" s="19"/>
      <c r="E13" s="18"/>
      <c r="F13" s="58"/>
      <c r="G13" s="18"/>
      <c r="H13" s="58"/>
      <c r="I13" s="51"/>
      <c r="J13" s="58"/>
      <c r="K13" s="60"/>
      <c r="L13" s="60"/>
      <c r="M13" s="18"/>
      <c r="N13" s="56"/>
      <c r="O13" s="32"/>
      <c r="P13" s="33"/>
    </row>
    <row r="14" spans="1:16" x14ac:dyDescent="0.75">
      <c r="A14" s="13"/>
      <c r="B14" s="46"/>
      <c r="C14" s="18"/>
      <c r="D14" s="19"/>
      <c r="E14" s="18"/>
      <c r="F14" s="58"/>
      <c r="G14" s="18"/>
      <c r="H14" s="58"/>
      <c r="I14" s="51"/>
      <c r="J14" s="58"/>
      <c r="K14" s="60"/>
      <c r="L14" s="60"/>
      <c r="M14" s="18"/>
      <c r="N14" s="56"/>
      <c r="O14" s="32"/>
      <c r="P14" s="33"/>
    </row>
    <row r="15" spans="1:16" x14ac:dyDescent="0.75">
      <c r="A15" s="13"/>
      <c r="B15" s="46"/>
      <c r="C15" s="18"/>
      <c r="D15" s="19"/>
      <c r="E15" s="18"/>
      <c r="F15" s="58"/>
      <c r="G15" s="18"/>
      <c r="H15" s="58"/>
      <c r="I15" s="51"/>
      <c r="J15" s="58"/>
      <c r="K15" s="60"/>
      <c r="L15" s="60"/>
      <c r="M15" s="18"/>
      <c r="N15" s="56"/>
      <c r="O15" s="32"/>
      <c r="P15" s="33"/>
    </row>
    <row r="16" spans="1:16" x14ac:dyDescent="0.75">
      <c r="A16" s="13"/>
      <c r="B16" s="46"/>
      <c r="C16" s="18"/>
      <c r="D16" s="19"/>
      <c r="E16" s="18"/>
      <c r="F16" s="58"/>
      <c r="G16" s="18"/>
      <c r="H16" s="58"/>
      <c r="I16" s="51"/>
      <c r="J16" s="58"/>
      <c r="K16" s="60"/>
      <c r="L16" s="60"/>
      <c r="M16" s="18"/>
      <c r="N16" s="56"/>
      <c r="O16" s="32"/>
      <c r="P16" s="33"/>
    </row>
    <row r="17" spans="1:16" x14ac:dyDescent="0.75">
      <c r="A17" s="14"/>
      <c r="B17" s="47"/>
      <c r="C17" s="20"/>
      <c r="D17" s="21"/>
      <c r="E17" s="20"/>
      <c r="F17" s="29"/>
      <c r="G17" s="20"/>
      <c r="H17" s="29"/>
      <c r="I17" s="52"/>
      <c r="J17" s="29"/>
      <c r="K17" s="60"/>
      <c r="L17" s="60"/>
      <c r="M17" s="20"/>
      <c r="N17" s="29"/>
      <c r="O17" s="34"/>
      <c r="P17" s="35"/>
    </row>
    <row r="18" spans="1:16" x14ac:dyDescent="0.75">
      <c r="A18" s="14"/>
      <c r="B18" s="47"/>
      <c r="C18" s="20"/>
      <c r="D18" s="21"/>
      <c r="E18" s="20"/>
      <c r="F18" s="29"/>
      <c r="G18" s="20"/>
      <c r="H18" s="29"/>
      <c r="I18" s="52"/>
      <c r="J18" s="29"/>
      <c r="K18" s="60"/>
      <c r="L18" s="60"/>
      <c r="M18" s="20"/>
      <c r="N18" s="29"/>
      <c r="O18" s="34"/>
      <c r="P18" s="35"/>
    </row>
    <row r="19" spans="1:16" x14ac:dyDescent="0.75">
      <c r="A19" s="14"/>
      <c r="B19" s="47"/>
      <c r="C19" s="20"/>
      <c r="D19" s="21"/>
      <c r="E19" s="20"/>
      <c r="F19" s="29"/>
      <c r="G19" s="20"/>
      <c r="H19" s="29"/>
      <c r="I19" s="52"/>
      <c r="J19" s="29"/>
      <c r="K19" s="60"/>
      <c r="L19" s="60"/>
      <c r="M19" s="20"/>
      <c r="N19" s="29"/>
      <c r="O19" s="34"/>
      <c r="P19" s="35"/>
    </row>
    <row r="20" spans="1:16" x14ac:dyDescent="0.75">
      <c r="A20" s="15"/>
      <c r="B20" s="48"/>
      <c r="C20" s="22"/>
      <c r="D20" s="23"/>
      <c r="E20" s="22"/>
      <c r="F20" s="30"/>
      <c r="G20" s="22"/>
      <c r="H20" s="30"/>
      <c r="I20" s="53"/>
      <c r="J20" s="30"/>
      <c r="K20" s="60"/>
      <c r="L20" s="60"/>
      <c r="M20" s="22"/>
      <c r="N20" s="30"/>
      <c r="O20" s="36"/>
      <c r="P20" s="37"/>
    </row>
    <row r="21" spans="1:16" x14ac:dyDescent="0.75">
      <c r="A21" s="14"/>
      <c r="B21" s="47"/>
      <c r="C21" s="20"/>
      <c r="D21" s="21"/>
      <c r="E21" s="20"/>
      <c r="F21" s="29"/>
      <c r="G21" s="20"/>
      <c r="H21" s="29"/>
      <c r="I21" s="52"/>
      <c r="J21" s="29"/>
      <c r="K21" s="60"/>
      <c r="L21" s="60"/>
      <c r="M21" s="20"/>
      <c r="N21" s="29"/>
      <c r="O21" s="34"/>
      <c r="P21" s="35"/>
    </row>
    <row r="22" spans="1:16" x14ac:dyDescent="0.75">
      <c r="A22" s="14"/>
      <c r="B22" s="47"/>
      <c r="C22" s="20"/>
      <c r="D22" s="24"/>
      <c r="E22" s="20"/>
      <c r="F22" s="29"/>
      <c r="G22" s="20"/>
      <c r="H22" s="29"/>
      <c r="I22" s="52"/>
      <c r="J22" s="29"/>
      <c r="K22" s="60"/>
      <c r="L22" s="60"/>
      <c r="M22" s="20"/>
      <c r="N22" s="29"/>
      <c r="O22" s="34"/>
      <c r="P22" s="35"/>
    </row>
    <row r="23" spans="1:16" s="10" customFormat="1" x14ac:dyDescent="0.75">
      <c r="A23" s="16"/>
      <c r="B23" s="49"/>
      <c r="C23" s="25"/>
      <c r="D23" s="26"/>
      <c r="E23" s="25"/>
      <c r="F23" s="31"/>
      <c r="G23" s="25"/>
      <c r="H23" s="31"/>
      <c r="I23" s="54"/>
      <c r="J23" s="31"/>
      <c r="K23" s="60"/>
      <c r="L23" s="60"/>
      <c r="M23" s="25"/>
      <c r="N23" s="31"/>
      <c r="O23" s="38"/>
      <c r="P23" s="39"/>
    </row>
    <row r="24" spans="1:16" s="12" customFormat="1" ht="15.5" thickBot="1" x14ac:dyDescent="0.9">
      <c r="A24" s="17" t="s">
        <v>2</v>
      </c>
      <c r="B24" s="50"/>
      <c r="C24" s="27">
        <f>SUM(C10:C23)</f>
        <v>20978220.402084883</v>
      </c>
      <c r="D24" s="28">
        <f>SUM(D10:D23)</f>
        <v>9282390.1712583769</v>
      </c>
      <c r="E24" s="27">
        <f t="shared" ref="E24:P24" si="1">SUM(E10:E23)</f>
        <v>4665.1827119272866</v>
      </c>
      <c r="F24" s="28">
        <f t="shared" si="1"/>
        <v>12622.890001854943</v>
      </c>
      <c r="G24" s="27">
        <f t="shared" si="1"/>
        <v>0</v>
      </c>
      <c r="H24" s="28">
        <f t="shared" si="1"/>
        <v>0</v>
      </c>
      <c r="I24" s="55">
        <f t="shared" si="1"/>
        <v>0</v>
      </c>
      <c r="J24" s="28">
        <f t="shared" si="1"/>
        <v>0</v>
      </c>
      <c r="K24" s="55">
        <f t="shared" si="1"/>
        <v>71577.688011913633</v>
      </c>
      <c r="L24" s="28">
        <f t="shared" si="1"/>
        <v>31671.515264333582</v>
      </c>
      <c r="M24" s="27">
        <f t="shared" si="1"/>
        <v>185251</v>
      </c>
      <c r="N24" s="28">
        <f t="shared" si="1"/>
        <v>181150</v>
      </c>
      <c r="O24" s="40">
        <f t="shared" si="1"/>
        <v>2496741</v>
      </c>
      <c r="P24" s="41">
        <f t="shared" si="1"/>
        <v>524692</v>
      </c>
    </row>
    <row r="25" spans="1:16" ht="15.5" thickTop="1" x14ac:dyDescent="0.75"/>
    <row r="28" spans="1:16" x14ac:dyDescent="0.75">
      <c r="A28" s="10" t="s">
        <v>18</v>
      </c>
      <c r="B28" s="61">
        <f>3.412/1000</f>
        <v>3.4120000000000001E-3</v>
      </c>
    </row>
  </sheetData>
  <mergeCells count="9">
    <mergeCell ref="K8:L8"/>
    <mergeCell ref="M8:N8"/>
    <mergeCell ref="O8:P8"/>
    <mergeCell ref="A8:A9"/>
    <mergeCell ref="B8:B9"/>
    <mergeCell ref="C8:D8"/>
    <mergeCell ref="E8:F8"/>
    <mergeCell ref="G8:H8"/>
    <mergeCell ref="I8:J8"/>
  </mergeCells>
  <pageMargins left="0.25" right="0.2" top="0.25" bottom="0.25" header="0.3" footer="0.3"/>
  <pageSetup scale="5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2D33-D564-4429-AD3A-8FF117B2A793}">
  <sheetPr>
    <pageSetUpPr fitToPage="1"/>
  </sheetPr>
  <dimension ref="A1:P28"/>
  <sheetViews>
    <sheetView showGridLines="0" zoomScaleNormal="100" workbookViewId="0">
      <selection activeCell="K27" sqref="K27"/>
    </sheetView>
  </sheetViews>
  <sheetFormatPr defaultColWidth="9.08984375" defaultRowHeight="14.75" x14ac:dyDescent="0.75"/>
  <cols>
    <col min="1" max="1" width="34.76953125" customWidth="1"/>
    <col min="2" max="2" width="23.08984375" customWidth="1"/>
    <col min="3" max="16" width="15.76953125" customWidth="1"/>
  </cols>
  <sheetData>
    <row r="1" spans="1:16" s="11" customFormat="1" ht="21.75" customHeight="1" x14ac:dyDescent="1.1000000000000001">
      <c r="A1" s="5" t="s">
        <v>1</v>
      </c>
      <c r="B1" s="5"/>
      <c r="C1" s="4"/>
      <c r="D1" s="4"/>
      <c r="E1" s="4"/>
      <c r="F1" s="4"/>
      <c r="G1" s="4"/>
      <c r="H1" s="4"/>
      <c r="I1" s="4"/>
      <c r="J1" s="4"/>
      <c r="K1" s="4"/>
      <c r="L1" s="4"/>
      <c r="M1" s="4"/>
      <c r="N1" s="4"/>
      <c r="O1" s="4"/>
      <c r="P1" s="4"/>
    </row>
    <row r="2" spans="1:16" x14ac:dyDescent="0.75">
      <c r="A2" s="7" t="s">
        <v>4</v>
      </c>
      <c r="B2" s="7"/>
      <c r="C2" s="44" t="s">
        <v>40</v>
      </c>
      <c r="D2" s="8"/>
      <c r="E2" s="1"/>
      <c r="F2" s="1"/>
      <c r="G2" s="1"/>
      <c r="H2" s="1"/>
      <c r="I2" s="1"/>
      <c r="J2" s="1"/>
      <c r="K2" s="1"/>
      <c r="L2" s="1"/>
      <c r="M2" s="1"/>
      <c r="N2" s="1"/>
      <c r="O2" s="1"/>
      <c r="P2" s="1"/>
    </row>
    <row r="3" spans="1:16" x14ac:dyDescent="0.75">
      <c r="A3" s="7" t="s">
        <v>5</v>
      </c>
      <c r="B3" s="7"/>
      <c r="C3" s="57">
        <v>45573</v>
      </c>
      <c r="D3" s="8"/>
      <c r="E3" s="1"/>
      <c r="F3" s="1"/>
      <c r="G3" s="1"/>
      <c r="H3" s="1"/>
      <c r="I3" s="1"/>
      <c r="J3" s="1"/>
      <c r="K3" s="1"/>
      <c r="L3" s="1"/>
      <c r="M3" s="1"/>
      <c r="N3" s="1"/>
      <c r="O3" s="1"/>
      <c r="P3" s="1"/>
    </row>
    <row r="4" spans="1:16" x14ac:dyDescent="0.75">
      <c r="A4" s="7" t="s">
        <v>6</v>
      </c>
      <c r="B4" s="7"/>
      <c r="C4" s="45">
        <v>2024</v>
      </c>
      <c r="D4" s="8"/>
      <c r="E4" s="1"/>
      <c r="F4" s="1"/>
      <c r="G4" s="1"/>
      <c r="H4" s="1"/>
      <c r="I4" s="1"/>
      <c r="J4" s="1"/>
      <c r="K4" s="1"/>
      <c r="L4" s="1"/>
      <c r="M4" s="1"/>
      <c r="N4" s="1"/>
      <c r="O4" s="1"/>
      <c r="P4" s="1"/>
    </row>
    <row r="5" spans="1:16" x14ac:dyDescent="0.75">
      <c r="A5" s="59" t="s">
        <v>14</v>
      </c>
      <c r="B5" s="7"/>
      <c r="C5" s="45" t="s">
        <v>15</v>
      </c>
      <c r="D5" s="8"/>
      <c r="E5" s="1"/>
      <c r="F5" s="1"/>
      <c r="G5" s="1"/>
      <c r="H5" s="1"/>
      <c r="I5" s="1"/>
      <c r="J5" s="1"/>
      <c r="K5" s="1"/>
      <c r="L5" s="1"/>
      <c r="M5" s="1"/>
      <c r="N5" s="1"/>
      <c r="O5" s="1"/>
      <c r="P5" s="1"/>
    </row>
    <row r="6" spans="1:16" ht="15.5" thickBot="1" x14ac:dyDescent="0.9">
      <c r="A6" s="9" t="s">
        <v>7</v>
      </c>
      <c r="B6" s="9"/>
      <c r="C6" s="65" t="s">
        <v>41</v>
      </c>
      <c r="D6" s="2"/>
      <c r="E6" s="2"/>
      <c r="F6" s="2"/>
      <c r="G6" s="2"/>
      <c r="H6" s="2"/>
      <c r="I6" s="2"/>
      <c r="J6" s="2"/>
      <c r="K6" s="2"/>
      <c r="L6" s="2"/>
      <c r="M6" s="2"/>
      <c r="N6" s="2"/>
      <c r="O6" s="2"/>
      <c r="P6" s="2"/>
    </row>
    <row r="7" spans="1:16" s="3" customFormat="1" ht="16.25" thickTop="1" thickBot="1" x14ac:dyDescent="0.9">
      <c r="A7" s="6"/>
      <c r="B7" s="6"/>
      <c r="C7" s="6"/>
      <c r="D7" s="6"/>
      <c r="E7" s="6"/>
      <c r="F7" s="6"/>
      <c r="G7" s="6"/>
      <c r="H7" s="6"/>
      <c r="I7" s="6"/>
      <c r="J7" s="6"/>
      <c r="K7" s="6"/>
      <c r="L7" s="6"/>
      <c r="M7" s="6"/>
      <c r="N7" s="6"/>
      <c r="O7" s="6"/>
      <c r="P7" s="6"/>
    </row>
    <row r="8" spans="1:16" ht="60" customHeight="1" thickTop="1" x14ac:dyDescent="0.75">
      <c r="A8" s="86" t="s">
        <v>0</v>
      </c>
      <c r="B8" s="84" t="s">
        <v>10</v>
      </c>
      <c r="C8" s="82" t="s">
        <v>17</v>
      </c>
      <c r="D8" s="83"/>
      <c r="E8" s="82" t="s">
        <v>32</v>
      </c>
      <c r="F8" s="83"/>
      <c r="G8" s="82" t="s">
        <v>16</v>
      </c>
      <c r="H8" s="83"/>
      <c r="I8" s="90" t="s">
        <v>13</v>
      </c>
      <c r="J8" s="91"/>
      <c r="K8" s="90" t="s">
        <v>19</v>
      </c>
      <c r="L8" s="91"/>
      <c r="M8" s="82" t="s">
        <v>9</v>
      </c>
      <c r="N8" s="83"/>
      <c r="O8" s="88" t="s">
        <v>8</v>
      </c>
      <c r="P8" s="89"/>
    </row>
    <row r="9" spans="1:16" ht="46.15" customHeight="1" x14ac:dyDescent="0.75">
      <c r="A9" s="87"/>
      <c r="B9" s="85"/>
      <c r="C9" s="42" t="s">
        <v>3</v>
      </c>
      <c r="D9" s="43" t="s">
        <v>11</v>
      </c>
      <c r="E9" s="42" t="s">
        <v>3</v>
      </c>
      <c r="F9" s="43" t="s">
        <v>11</v>
      </c>
      <c r="G9" s="42" t="s">
        <v>3</v>
      </c>
      <c r="H9" s="43" t="s">
        <v>11</v>
      </c>
      <c r="I9" s="42" t="s">
        <v>3</v>
      </c>
      <c r="J9" s="43" t="s">
        <v>11</v>
      </c>
      <c r="K9" s="42" t="s">
        <v>3</v>
      </c>
      <c r="L9" s="43" t="s">
        <v>11</v>
      </c>
      <c r="M9" s="42" t="s">
        <v>3</v>
      </c>
      <c r="N9" s="43" t="s">
        <v>11</v>
      </c>
      <c r="O9" s="42" t="s">
        <v>3</v>
      </c>
      <c r="P9" s="43" t="s">
        <v>11</v>
      </c>
    </row>
    <row r="10" spans="1:16" x14ac:dyDescent="0.75">
      <c r="A10" s="13" t="s">
        <v>33</v>
      </c>
      <c r="B10" s="46" t="s">
        <v>30</v>
      </c>
      <c r="C10" s="18" t="s">
        <v>34</v>
      </c>
      <c r="D10" s="19">
        <v>42494</v>
      </c>
      <c r="E10" s="18" t="s">
        <v>34</v>
      </c>
      <c r="F10" s="58">
        <v>7</v>
      </c>
      <c r="G10" s="18" t="s">
        <v>34</v>
      </c>
      <c r="H10" s="58" t="s">
        <v>34</v>
      </c>
      <c r="I10" s="51" t="s">
        <v>34</v>
      </c>
      <c r="J10" s="58" t="s">
        <v>34</v>
      </c>
      <c r="K10" s="60" t="s">
        <v>34</v>
      </c>
      <c r="L10" s="19">
        <f>SUM((D10*$B$28),H10,J10)</f>
        <v>144.98952800000001</v>
      </c>
      <c r="M10" s="18" t="s">
        <v>34</v>
      </c>
      <c r="N10" s="56">
        <v>47</v>
      </c>
      <c r="O10" s="32"/>
      <c r="P10" s="33"/>
    </row>
    <row r="11" spans="1:16" x14ac:dyDescent="0.75">
      <c r="A11" s="13" t="s">
        <v>35</v>
      </c>
      <c r="B11" s="46" t="s">
        <v>30</v>
      </c>
      <c r="C11" s="18" t="s">
        <v>34</v>
      </c>
      <c r="D11" s="19">
        <v>1208</v>
      </c>
      <c r="E11" s="18" t="s">
        <v>34</v>
      </c>
      <c r="F11" s="58">
        <v>1</v>
      </c>
      <c r="G11" s="18" t="s">
        <v>34</v>
      </c>
      <c r="H11" s="58" t="s">
        <v>34</v>
      </c>
      <c r="I11" s="51" t="s">
        <v>34</v>
      </c>
      <c r="J11" s="58" t="s">
        <v>34</v>
      </c>
      <c r="K11" s="60" t="s">
        <v>34</v>
      </c>
      <c r="L11" s="19">
        <f t="shared" ref="L11:L15" si="0">SUM((D11*$B$28),H11,J11)</f>
        <v>4.121696</v>
      </c>
      <c r="M11" s="18" t="s">
        <v>34</v>
      </c>
      <c r="N11" s="56">
        <v>6</v>
      </c>
      <c r="O11" s="32"/>
      <c r="P11" s="33"/>
    </row>
    <row r="12" spans="1:16" x14ac:dyDescent="0.75">
      <c r="A12" s="13" t="s">
        <v>36</v>
      </c>
      <c r="B12" s="46" t="s">
        <v>30</v>
      </c>
      <c r="C12" s="18" t="s">
        <v>34</v>
      </c>
      <c r="D12" s="19">
        <v>0</v>
      </c>
      <c r="E12" s="18" t="s">
        <v>34</v>
      </c>
      <c r="F12" s="58">
        <v>0</v>
      </c>
      <c r="G12" s="18" t="s">
        <v>34</v>
      </c>
      <c r="H12" s="58" t="s">
        <v>34</v>
      </c>
      <c r="I12" s="51" t="s">
        <v>34</v>
      </c>
      <c r="J12" s="58" t="s">
        <v>34</v>
      </c>
      <c r="K12" s="60" t="s">
        <v>34</v>
      </c>
      <c r="L12" s="19">
        <f t="shared" si="0"/>
        <v>0</v>
      </c>
      <c r="M12" s="18" t="s">
        <v>34</v>
      </c>
      <c r="N12" s="56">
        <v>0</v>
      </c>
      <c r="O12" s="32"/>
      <c r="P12" s="33"/>
    </row>
    <row r="13" spans="1:16" x14ac:dyDescent="0.75">
      <c r="A13" s="13" t="s">
        <v>37</v>
      </c>
      <c r="B13" s="46" t="s">
        <v>30</v>
      </c>
      <c r="C13" s="18" t="s">
        <v>34</v>
      </c>
      <c r="D13" s="19">
        <v>0</v>
      </c>
      <c r="E13" s="18" t="s">
        <v>34</v>
      </c>
      <c r="F13" s="58">
        <v>0</v>
      </c>
      <c r="G13" s="18" t="s">
        <v>34</v>
      </c>
      <c r="H13" s="58" t="s">
        <v>34</v>
      </c>
      <c r="I13" s="51" t="s">
        <v>34</v>
      </c>
      <c r="J13" s="58" t="s">
        <v>34</v>
      </c>
      <c r="K13" s="60" t="s">
        <v>34</v>
      </c>
      <c r="L13" s="19">
        <f t="shared" si="0"/>
        <v>0</v>
      </c>
      <c r="M13" s="18" t="s">
        <v>34</v>
      </c>
      <c r="N13" s="56">
        <v>0</v>
      </c>
      <c r="O13" s="32"/>
      <c r="P13" s="33"/>
    </row>
    <row r="14" spans="1:16" x14ac:dyDescent="0.75">
      <c r="A14" s="13" t="s">
        <v>38</v>
      </c>
      <c r="B14" s="46" t="s">
        <v>31</v>
      </c>
      <c r="C14" s="18" t="s">
        <v>34</v>
      </c>
      <c r="D14" s="19">
        <v>755463</v>
      </c>
      <c r="E14" s="18" t="s">
        <v>34</v>
      </c>
      <c r="F14" s="58">
        <v>129</v>
      </c>
      <c r="G14" s="18" t="s">
        <v>34</v>
      </c>
      <c r="H14" s="58" t="s">
        <v>34</v>
      </c>
      <c r="I14" s="51" t="s">
        <v>34</v>
      </c>
      <c r="J14" s="58" t="s">
        <v>34</v>
      </c>
      <c r="K14" s="60" t="s">
        <v>34</v>
      </c>
      <c r="L14" s="19">
        <f t="shared" si="0"/>
        <v>2577.639756</v>
      </c>
      <c r="M14" s="18" t="s">
        <v>34</v>
      </c>
      <c r="N14" s="56">
        <v>21</v>
      </c>
      <c r="O14" s="32"/>
      <c r="P14" s="33"/>
    </row>
    <row r="15" spans="1:16" x14ac:dyDescent="0.75">
      <c r="A15" s="13" t="s">
        <v>39</v>
      </c>
      <c r="B15" s="46" t="s">
        <v>31</v>
      </c>
      <c r="C15" s="18" t="s">
        <v>34</v>
      </c>
      <c r="D15" s="19">
        <v>55782</v>
      </c>
      <c r="E15" s="18" t="s">
        <v>34</v>
      </c>
      <c r="F15" s="58">
        <v>18</v>
      </c>
      <c r="G15" s="18" t="s">
        <v>34</v>
      </c>
      <c r="H15" s="58" t="s">
        <v>34</v>
      </c>
      <c r="I15" s="51" t="s">
        <v>34</v>
      </c>
      <c r="J15" s="58" t="s">
        <v>34</v>
      </c>
      <c r="K15" s="60" t="s">
        <v>34</v>
      </c>
      <c r="L15" s="19">
        <f t="shared" si="0"/>
        <v>190.32818399999999</v>
      </c>
      <c r="M15" s="18" t="s">
        <v>34</v>
      </c>
      <c r="N15" s="56">
        <v>6</v>
      </c>
      <c r="O15" s="32"/>
      <c r="P15" s="33"/>
    </row>
    <row r="16" spans="1:16" x14ac:dyDescent="0.75">
      <c r="A16" s="13"/>
      <c r="B16" s="46"/>
      <c r="C16" s="18"/>
      <c r="D16" s="19"/>
      <c r="E16" s="18"/>
      <c r="F16" s="58"/>
      <c r="G16" s="18"/>
      <c r="H16" s="58"/>
      <c r="I16" s="51"/>
      <c r="J16" s="58"/>
      <c r="K16" s="60"/>
      <c r="L16" s="58"/>
      <c r="M16" s="18"/>
      <c r="N16" s="56"/>
      <c r="O16" s="32"/>
      <c r="P16" s="33"/>
    </row>
    <row r="17" spans="1:16" x14ac:dyDescent="0.75">
      <c r="A17" s="14"/>
      <c r="B17" s="47"/>
      <c r="C17" s="20"/>
      <c r="D17" s="21"/>
      <c r="E17" s="20"/>
      <c r="F17" s="29"/>
      <c r="G17" s="20"/>
      <c r="H17" s="29"/>
      <c r="I17" s="52"/>
      <c r="J17" s="29"/>
      <c r="K17" s="60"/>
      <c r="L17" s="58"/>
      <c r="M17" s="20"/>
      <c r="N17" s="29"/>
      <c r="O17" s="34"/>
      <c r="P17" s="35"/>
    </row>
    <row r="18" spans="1:16" x14ac:dyDescent="0.75">
      <c r="A18" s="14"/>
      <c r="B18" s="47"/>
      <c r="C18" s="20"/>
      <c r="D18" s="21"/>
      <c r="E18" s="20"/>
      <c r="F18" s="29"/>
      <c r="G18" s="20"/>
      <c r="H18" s="29"/>
      <c r="I18" s="52"/>
      <c r="J18" s="29"/>
      <c r="K18" s="60"/>
      <c r="L18" s="58"/>
      <c r="M18" s="20"/>
      <c r="N18" s="29"/>
      <c r="O18" s="34"/>
      <c r="P18" s="35"/>
    </row>
    <row r="19" spans="1:16" x14ac:dyDescent="0.75">
      <c r="A19" s="14"/>
      <c r="B19" s="47"/>
      <c r="C19" s="20"/>
      <c r="D19" s="21"/>
      <c r="E19" s="20"/>
      <c r="F19" s="29"/>
      <c r="G19" s="20"/>
      <c r="H19" s="29"/>
      <c r="I19" s="52"/>
      <c r="J19" s="29"/>
      <c r="K19" s="60"/>
      <c r="L19" s="58"/>
      <c r="M19" s="20"/>
      <c r="N19" s="29"/>
      <c r="O19" s="34"/>
      <c r="P19" s="35"/>
    </row>
    <row r="20" spans="1:16" x14ac:dyDescent="0.75">
      <c r="A20" s="15"/>
      <c r="B20" s="48"/>
      <c r="C20" s="22"/>
      <c r="D20" s="23"/>
      <c r="E20" s="22"/>
      <c r="F20" s="30"/>
      <c r="G20" s="22"/>
      <c r="H20" s="30"/>
      <c r="I20" s="53"/>
      <c r="J20" s="30"/>
      <c r="K20" s="60"/>
      <c r="L20" s="58"/>
      <c r="M20" s="22"/>
      <c r="N20" s="30"/>
      <c r="O20" s="36"/>
      <c r="P20" s="37"/>
    </row>
    <row r="21" spans="1:16" x14ac:dyDescent="0.75">
      <c r="A21" s="14"/>
      <c r="B21" s="47"/>
      <c r="C21" s="20"/>
      <c r="D21" s="21"/>
      <c r="E21" s="20"/>
      <c r="F21" s="29"/>
      <c r="G21" s="20"/>
      <c r="H21" s="29"/>
      <c r="I21" s="52"/>
      <c r="J21" s="29"/>
      <c r="K21" s="60"/>
      <c r="L21" s="58"/>
      <c r="M21" s="20"/>
      <c r="N21" s="29"/>
      <c r="O21" s="34"/>
      <c r="P21" s="35"/>
    </row>
    <row r="22" spans="1:16" x14ac:dyDescent="0.75">
      <c r="A22" s="14"/>
      <c r="B22" s="47"/>
      <c r="C22" s="20"/>
      <c r="D22" s="24"/>
      <c r="E22" s="20"/>
      <c r="F22" s="29"/>
      <c r="G22" s="20"/>
      <c r="H22" s="29"/>
      <c r="I22" s="52"/>
      <c r="J22" s="29"/>
      <c r="K22" s="60"/>
      <c r="L22" s="58"/>
      <c r="M22" s="20"/>
      <c r="N22" s="29"/>
      <c r="O22" s="34"/>
      <c r="P22" s="35"/>
    </row>
    <row r="23" spans="1:16" s="10" customFormat="1" x14ac:dyDescent="0.75">
      <c r="A23" s="16"/>
      <c r="B23" s="49"/>
      <c r="C23" s="25"/>
      <c r="D23" s="26"/>
      <c r="E23" s="25"/>
      <c r="F23" s="31"/>
      <c r="G23" s="25"/>
      <c r="H23" s="31"/>
      <c r="I23" s="54"/>
      <c r="J23" s="31"/>
      <c r="K23" s="60"/>
      <c r="L23" s="58"/>
      <c r="M23" s="25"/>
      <c r="N23" s="31"/>
      <c r="O23" s="38"/>
      <c r="P23" s="39"/>
    </row>
    <row r="24" spans="1:16" s="12" customFormat="1" ht="15.5" thickBot="1" x14ac:dyDescent="0.9">
      <c r="A24" s="17" t="s">
        <v>2</v>
      </c>
      <c r="B24" s="50"/>
      <c r="C24" s="27">
        <f>SUM(C10:C23)</f>
        <v>0</v>
      </c>
      <c r="D24" s="28">
        <f>SUM(D10:D23)</f>
        <v>854947</v>
      </c>
      <c r="E24" s="27">
        <f t="shared" ref="E24:N24" si="1">SUM(E10:E23)</f>
        <v>0</v>
      </c>
      <c r="F24" s="28">
        <f t="shared" si="1"/>
        <v>155</v>
      </c>
      <c r="G24" s="27">
        <f t="shared" si="1"/>
        <v>0</v>
      </c>
      <c r="H24" s="28">
        <f t="shared" si="1"/>
        <v>0</v>
      </c>
      <c r="I24" s="55">
        <f t="shared" si="1"/>
        <v>0</v>
      </c>
      <c r="J24" s="28">
        <f t="shared" si="1"/>
        <v>0</v>
      </c>
      <c r="K24" s="55">
        <f t="shared" si="1"/>
        <v>0</v>
      </c>
      <c r="L24" s="28">
        <f t="shared" si="1"/>
        <v>2917.0791639999998</v>
      </c>
      <c r="M24" s="27">
        <f t="shared" si="1"/>
        <v>0</v>
      </c>
      <c r="N24" s="28">
        <f t="shared" si="1"/>
        <v>80</v>
      </c>
      <c r="O24" s="40">
        <v>1313868</v>
      </c>
      <c r="P24" s="41">
        <v>656934</v>
      </c>
    </row>
    <row r="25" spans="1:16" ht="15.5" thickTop="1" x14ac:dyDescent="0.75"/>
    <row r="28" spans="1:16" x14ac:dyDescent="0.75">
      <c r="A28" s="10" t="s">
        <v>18</v>
      </c>
      <c r="B28" s="61">
        <f>3.412/1000</f>
        <v>3.4120000000000001E-3</v>
      </c>
    </row>
  </sheetData>
  <mergeCells count="9">
    <mergeCell ref="K8:L8"/>
    <mergeCell ref="M8:N8"/>
    <mergeCell ref="O8:P8"/>
    <mergeCell ref="A8:A9"/>
    <mergeCell ref="B8:B9"/>
    <mergeCell ref="C8:D8"/>
    <mergeCell ref="E8:F8"/>
    <mergeCell ref="G8:H8"/>
    <mergeCell ref="I8:J8"/>
  </mergeCells>
  <pageMargins left="0.25" right="0.2" top="0.25" bottom="0.25" header="0.3" footer="0.3"/>
  <pageSetup scale="5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82686-068A-44FC-9F0B-486D10AA058F}">
  <sheetPr>
    <pageSetUpPr fitToPage="1"/>
  </sheetPr>
  <dimension ref="A1:P38"/>
  <sheetViews>
    <sheetView showGridLines="0" topLeftCell="A12" zoomScale="85" zoomScaleNormal="85" workbookViewId="0">
      <selection activeCell="F26" sqref="F26"/>
    </sheetView>
  </sheetViews>
  <sheetFormatPr defaultColWidth="9.08984375" defaultRowHeight="14.75" x14ac:dyDescent="0.75"/>
  <cols>
    <col min="1" max="1" width="44.54296875" customWidth="1"/>
    <col min="2" max="2" width="23.08984375" customWidth="1"/>
    <col min="3" max="4" width="15.86328125" customWidth="1"/>
    <col min="5" max="14" width="15.6796875" customWidth="1"/>
    <col min="15" max="15" width="18.6796875" customWidth="1"/>
    <col min="16" max="16" width="15.6796875" customWidth="1"/>
  </cols>
  <sheetData>
    <row r="1" spans="1:16" s="11" customFormat="1" ht="21.75" customHeight="1" x14ac:dyDescent="1.1000000000000001">
      <c r="A1" s="5" t="s">
        <v>1</v>
      </c>
      <c r="B1" s="5"/>
      <c r="C1" s="4"/>
      <c r="D1" s="4"/>
      <c r="E1" s="4"/>
      <c r="F1" s="4"/>
      <c r="G1" s="4"/>
      <c r="H1" s="4"/>
      <c r="I1" s="4"/>
      <c r="J1" s="4"/>
      <c r="K1" s="4"/>
      <c r="L1" s="4"/>
      <c r="M1" s="4"/>
      <c r="N1" s="4"/>
      <c r="O1" s="4"/>
      <c r="P1" s="4"/>
    </row>
    <row r="2" spans="1:16" x14ac:dyDescent="0.75">
      <c r="A2" s="7" t="s">
        <v>4</v>
      </c>
      <c r="B2" s="7"/>
      <c r="C2" s="44" t="s">
        <v>45</v>
      </c>
      <c r="D2" s="8"/>
      <c r="E2" s="1"/>
      <c r="F2" s="1"/>
      <c r="G2" s="1"/>
      <c r="H2" s="1"/>
      <c r="I2" s="1"/>
      <c r="J2" s="1"/>
      <c r="K2" s="1"/>
      <c r="L2" s="1"/>
      <c r="M2" s="1"/>
      <c r="N2" s="1"/>
      <c r="O2" s="1"/>
      <c r="P2" s="1"/>
    </row>
    <row r="3" spans="1:16" x14ac:dyDescent="0.75">
      <c r="A3" s="7" t="s">
        <v>5</v>
      </c>
      <c r="B3" s="7"/>
      <c r="C3" s="57">
        <v>45579</v>
      </c>
      <c r="D3" s="8"/>
      <c r="E3" s="1"/>
      <c r="F3" s="1"/>
      <c r="G3" s="1"/>
      <c r="H3" s="1"/>
      <c r="I3" s="1"/>
      <c r="J3" s="1"/>
      <c r="K3" s="1"/>
      <c r="L3" s="1"/>
      <c r="M3" s="1"/>
      <c r="N3" s="1"/>
      <c r="O3" s="1"/>
      <c r="P3" s="1"/>
    </row>
    <row r="4" spans="1:16" x14ac:dyDescent="0.75">
      <c r="A4" s="7" t="s">
        <v>6</v>
      </c>
      <c r="B4" s="7"/>
      <c r="C4" s="45">
        <v>2024</v>
      </c>
      <c r="D4" s="8"/>
      <c r="E4" s="1"/>
      <c r="F4" s="1"/>
      <c r="G4" s="1"/>
      <c r="H4" s="1"/>
      <c r="I4" s="1"/>
      <c r="J4" s="1"/>
      <c r="K4" s="1"/>
      <c r="L4" s="1"/>
      <c r="M4" s="1"/>
      <c r="N4" s="1"/>
      <c r="O4" s="1"/>
      <c r="P4" s="1"/>
    </row>
    <row r="5" spans="1:16" x14ac:dyDescent="0.75">
      <c r="A5" s="59" t="s">
        <v>14</v>
      </c>
      <c r="B5" s="7"/>
      <c r="C5" s="45" t="s">
        <v>15</v>
      </c>
      <c r="D5" s="8"/>
      <c r="E5" s="1"/>
      <c r="F5" s="1"/>
      <c r="G5" s="1"/>
      <c r="H5" s="1"/>
      <c r="I5" s="1"/>
      <c r="J5" s="1"/>
      <c r="K5" s="1"/>
      <c r="L5" s="1"/>
      <c r="M5" s="1"/>
      <c r="N5" s="1"/>
      <c r="O5" s="1"/>
      <c r="P5" s="1"/>
    </row>
    <row r="6" spans="1:16" ht="15.5" thickBot="1" x14ac:dyDescent="0.9">
      <c r="A6" s="9" t="s">
        <v>7</v>
      </c>
      <c r="B6" s="9"/>
      <c r="C6" s="65" t="s">
        <v>68</v>
      </c>
      <c r="D6" s="2"/>
      <c r="E6" s="2"/>
      <c r="F6" s="2"/>
      <c r="G6" s="2"/>
      <c r="H6" s="2"/>
      <c r="I6" s="2"/>
      <c r="J6" s="2"/>
      <c r="K6" s="2"/>
      <c r="L6" s="2"/>
      <c r="M6" s="2"/>
      <c r="N6" s="2"/>
      <c r="O6" s="2"/>
      <c r="P6" s="2"/>
    </row>
    <row r="7" spans="1:16" s="3" customFormat="1" ht="16.25" thickTop="1" thickBot="1" x14ac:dyDescent="0.9">
      <c r="A7" s="6"/>
      <c r="B7" s="6"/>
      <c r="C7" s="6"/>
      <c r="D7" s="6"/>
      <c r="E7" s="6"/>
      <c r="F7" s="6"/>
      <c r="G7" s="6"/>
      <c r="H7" s="6"/>
      <c r="I7" s="6"/>
      <c r="J7" s="6"/>
      <c r="K7" s="6"/>
      <c r="L7" s="6"/>
      <c r="M7" s="6"/>
      <c r="N7" s="6"/>
      <c r="O7" s="6"/>
      <c r="P7" s="6"/>
    </row>
    <row r="8" spans="1:16" ht="60" customHeight="1" thickTop="1" x14ac:dyDescent="0.75">
      <c r="A8" s="86" t="s">
        <v>0</v>
      </c>
      <c r="B8" s="84" t="s">
        <v>10</v>
      </c>
      <c r="C8" s="82" t="s">
        <v>17</v>
      </c>
      <c r="D8" s="83"/>
      <c r="E8" s="82" t="s">
        <v>12</v>
      </c>
      <c r="F8" s="83"/>
      <c r="G8" s="82" t="s">
        <v>16</v>
      </c>
      <c r="H8" s="83"/>
      <c r="I8" s="90" t="s">
        <v>13</v>
      </c>
      <c r="J8" s="91"/>
      <c r="K8" s="90" t="s">
        <v>19</v>
      </c>
      <c r="L8" s="91"/>
      <c r="M8" s="82" t="s">
        <v>9</v>
      </c>
      <c r="N8" s="83"/>
      <c r="O8" s="88" t="s">
        <v>8</v>
      </c>
      <c r="P8" s="89"/>
    </row>
    <row r="9" spans="1:16" ht="45.9" customHeight="1" x14ac:dyDescent="0.75">
      <c r="A9" s="87"/>
      <c r="B9" s="85"/>
      <c r="C9" s="42" t="s">
        <v>3</v>
      </c>
      <c r="D9" s="43" t="s">
        <v>11</v>
      </c>
      <c r="E9" s="42" t="s">
        <v>3</v>
      </c>
      <c r="F9" s="43" t="s">
        <v>11</v>
      </c>
      <c r="G9" s="42" t="s">
        <v>3</v>
      </c>
      <c r="H9" s="43" t="s">
        <v>11</v>
      </c>
      <c r="I9" s="42" t="s">
        <v>3</v>
      </c>
      <c r="J9" s="43" t="s">
        <v>11</v>
      </c>
      <c r="K9" s="42" t="s">
        <v>3</v>
      </c>
      <c r="L9" s="43" t="s">
        <v>11</v>
      </c>
      <c r="M9" s="42" t="s">
        <v>3</v>
      </c>
      <c r="N9" s="43" t="s">
        <v>11</v>
      </c>
      <c r="O9" s="42" t="s">
        <v>3</v>
      </c>
      <c r="P9" s="43" t="s">
        <v>11</v>
      </c>
    </row>
    <row r="10" spans="1:16" ht="16.75" x14ac:dyDescent="0.75">
      <c r="A10" s="77" t="s">
        <v>50</v>
      </c>
      <c r="B10" s="46"/>
      <c r="C10" s="18">
        <v>83539</v>
      </c>
      <c r="D10" s="19"/>
      <c r="E10" s="18">
        <v>32</v>
      </c>
      <c r="F10" s="58"/>
      <c r="G10" s="18">
        <v>1766</v>
      </c>
      <c r="H10" s="58"/>
      <c r="I10" s="51"/>
      <c r="J10" s="58"/>
      <c r="K10" s="60">
        <f>SUM((C10*$B$30),G10,I10)</f>
        <v>2051.0350680000001</v>
      </c>
      <c r="L10" s="60">
        <f>SUM((D10*$B$30),H10,J10)</f>
        <v>0</v>
      </c>
      <c r="M10" s="18">
        <v>7</v>
      </c>
      <c r="N10" s="56"/>
      <c r="O10" s="32">
        <v>41188</v>
      </c>
      <c r="P10" s="33">
        <v>1923</v>
      </c>
    </row>
    <row r="11" spans="1:16" ht="16.75" x14ac:dyDescent="0.75">
      <c r="A11" s="78" t="s">
        <v>51</v>
      </c>
      <c r="B11" s="46"/>
      <c r="C11" s="18">
        <v>215722</v>
      </c>
      <c r="D11" s="19"/>
      <c r="E11" s="18">
        <v>1337</v>
      </c>
      <c r="F11" s="58"/>
      <c r="G11" s="18">
        <v>3225</v>
      </c>
      <c r="H11" s="58"/>
      <c r="I11" s="51"/>
      <c r="J11" s="58"/>
      <c r="K11" s="60">
        <f t="shared" ref="K11:L22" si="0">SUM((C11*$B$30),G11,I11)</f>
        <v>3961.0434639999999</v>
      </c>
      <c r="L11" s="60">
        <v>2437</v>
      </c>
      <c r="M11" s="18">
        <v>33</v>
      </c>
      <c r="N11" s="56">
        <v>3</v>
      </c>
      <c r="O11" s="32"/>
      <c r="P11" s="33">
        <v>134867</v>
      </c>
    </row>
    <row r="12" spans="1:16" ht="16.75" x14ac:dyDescent="0.75">
      <c r="A12" s="78" t="s">
        <v>52</v>
      </c>
      <c r="B12" s="46"/>
      <c r="C12" s="18">
        <v>3800022</v>
      </c>
      <c r="D12" s="19">
        <v>705558</v>
      </c>
      <c r="E12" s="18">
        <v>937</v>
      </c>
      <c r="F12" s="58">
        <v>250</v>
      </c>
      <c r="G12" s="18">
        <v>8407</v>
      </c>
      <c r="H12" s="19">
        <v>23231</v>
      </c>
      <c r="I12" s="51"/>
      <c r="J12" s="58">
        <f>1740+17013</f>
        <v>18753</v>
      </c>
      <c r="K12" s="60">
        <f t="shared" si="0"/>
        <v>21372.675064000003</v>
      </c>
      <c r="L12" s="60">
        <f t="shared" si="0"/>
        <v>44391.363895999995</v>
      </c>
      <c r="M12" s="18">
        <v>4147</v>
      </c>
      <c r="N12" s="56">
        <v>3892</v>
      </c>
      <c r="O12" s="32">
        <v>5902690</v>
      </c>
      <c r="P12" s="33">
        <v>4349420</v>
      </c>
    </row>
    <row r="13" spans="1:16" x14ac:dyDescent="0.75">
      <c r="A13" s="79" t="s">
        <v>53</v>
      </c>
      <c r="B13" s="46"/>
      <c r="C13" s="18">
        <v>1591163</v>
      </c>
      <c r="D13" s="19">
        <v>257627</v>
      </c>
      <c r="E13" s="18">
        <v>586</v>
      </c>
      <c r="F13" s="58"/>
      <c r="G13" s="18">
        <v>4466</v>
      </c>
      <c r="H13" s="58">
        <v>724</v>
      </c>
      <c r="I13" s="51"/>
      <c r="J13" s="58"/>
      <c r="K13" s="60">
        <f t="shared" si="0"/>
        <v>9895.0481560000007</v>
      </c>
      <c r="L13" s="60">
        <f t="shared" si="0"/>
        <v>1603.023324</v>
      </c>
      <c r="M13" s="18">
        <v>23</v>
      </c>
      <c r="N13" s="56">
        <v>6</v>
      </c>
      <c r="O13" s="32">
        <v>93917</v>
      </c>
      <c r="P13" s="33">
        <v>75000</v>
      </c>
    </row>
    <row r="14" spans="1:16" ht="16.75" x14ac:dyDescent="0.75">
      <c r="A14" s="77" t="s">
        <v>54</v>
      </c>
      <c r="B14" s="46"/>
      <c r="C14" s="18">
        <v>237534</v>
      </c>
      <c r="D14" s="19"/>
      <c r="E14" s="18">
        <v>92</v>
      </c>
      <c r="F14" s="58"/>
      <c r="G14" s="18">
        <v>49</v>
      </c>
      <c r="H14" s="58"/>
      <c r="I14" s="51"/>
      <c r="J14" s="58"/>
      <c r="K14" s="60">
        <f t="shared" si="0"/>
        <v>859.46600799999999</v>
      </c>
      <c r="L14" s="60">
        <f t="shared" si="0"/>
        <v>0</v>
      </c>
      <c r="M14" s="18">
        <v>8</v>
      </c>
      <c r="N14" s="56"/>
      <c r="O14" s="32">
        <v>96479</v>
      </c>
      <c r="P14" s="33">
        <v>112362</v>
      </c>
    </row>
    <row r="15" spans="1:16" ht="16.75" x14ac:dyDescent="0.75">
      <c r="A15" s="77" t="s">
        <v>55</v>
      </c>
      <c r="B15" s="46"/>
      <c r="C15" s="18">
        <v>17116226</v>
      </c>
      <c r="D15" s="19"/>
      <c r="E15" s="18">
        <v>15904</v>
      </c>
      <c r="F15" s="58"/>
      <c r="G15" s="18">
        <v>151142</v>
      </c>
      <c r="H15" s="58"/>
      <c r="I15" s="51"/>
      <c r="J15" s="58"/>
      <c r="K15" s="60">
        <f t="shared" si="0"/>
        <v>209542.563112</v>
      </c>
      <c r="L15" s="60">
        <f t="shared" si="0"/>
        <v>0</v>
      </c>
      <c r="M15" s="18">
        <v>5</v>
      </c>
      <c r="N15" s="56"/>
      <c r="O15" s="32">
        <v>8000000</v>
      </c>
      <c r="P15" s="33"/>
    </row>
    <row r="16" spans="1:16" x14ac:dyDescent="0.75">
      <c r="A16" s="78" t="s">
        <v>56</v>
      </c>
      <c r="B16" s="46"/>
      <c r="C16" s="18">
        <v>2325719</v>
      </c>
      <c r="D16" s="19">
        <v>2169239</v>
      </c>
      <c r="E16" s="18">
        <v>983</v>
      </c>
      <c r="F16" s="58"/>
      <c r="G16" s="18">
        <v>13388</v>
      </c>
      <c r="H16" s="58">
        <v>2957</v>
      </c>
      <c r="I16" s="51"/>
      <c r="J16" s="96"/>
      <c r="K16" s="60">
        <f t="shared" si="0"/>
        <v>21323.353228</v>
      </c>
      <c r="L16" s="60">
        <f t="shared" si="0"/>
        <v>10358.443468000001</v>
      </c>
      <c r="M16" s="18">
        <v>22</v>
      </c>
      <c r="N16" s="56">
        <v>6</v>
      </c>
      <c r="O16" s="32">
        <v>6000000</v>
      </c>
      <c r="P16" s="33">
        <v>3647277</v>
      </c>
    </row>
    <row r="17" spans="1:16" x14ac:dyDescent="0.75">
      <c r="A17" s="78" t="s">
        <v>57</v>
      </c>
      <c r="B17" s="47"/>
      <c r="C17" s="20">
        <v>218451</v>
      </c>
      <c r="D17" s="21">
        <v>20268</v>
      </c>
      <c r="E17" s="20">
        <v>23</v>
      </c>
      <c r="F17" s="80">
        <v>402</v>
      </c>
      <c r="G17" s="20">
        <v>15294</v>
      </c>
      <c r="H17" s="81">
        <v>92</v>
      </c>
      <c r="I17" s="52"/>
      <c r="J17" s="81">
        <v>4.3</v>
      </c>
      <c r="K17" s="60">
        <f t="shared" si="0"/>
        <v>16039.354812</v>
      </c>
      <c r="L17" s="60">
        <f t="shared" si="0"/>
        <v>165.45441600000001</v>
      </c>
      <c r="M17" s="20">
        <v>315</v>
      </c>
      <c r="N17" s="81">
        <v>200</v>
      </c>
      <c r="O17" s="34">
        <v>577697</v>
      </c>
      <c r="P17" s="35">
        <v>230480</v>
      </c>
    </row>
    <row r="18" spans="1:16" ht="16.75" x14ac:dyDescent="0.75">
      <c r="A18" s="77" t="s">
        <v>58</v>
      </c>
      <c r="B18" s="47"/>
      <c r="C18" s="20">
        <v>816397</v>
      </c>
      <c r="D18" s="21">
        <v>122099</v>
      </c>
      <c r="E18" s="20"/>
      <c r="F18" s="29"/>
      <c r="G18" s="20">
        <v>10248</v>
      </c>
      <c r="H18" s="29"/>
      <c r="I18" s="52"/>
      <c r="J18" s="29"/>
      <c r="K18" s="60">
        <f t="shared" si="0"/>
        <v>13033.546564</v>
      </c>
      <c r="L18" s="60">
        <f t="shared" si="0"/>
        <v>416.601788</v>
      </c>
      <c r="M18" s="20">
        <v>41</v>
      </c>
      <c r="N18" s="81">
        <v>3</v>
      </c>
      <c r="O18" s="34">
        <v>798539.81</v>
      </c>
      <c r="P18" s="35">
        <v>835998.5</v>
      </c>
    </row>
    <row r="19" spans="1:16" x14ac:dyDescent="0.75">
      <c r="A19" s="77" t="s">
        <v>59</v>
      </c>
      <c r="B19" s="47"/>
      <c r="C19" s="20">
        <v>394947</v>
      </c>
      <c r="D19" s="20">
        <v>173696</v>
      </c>
      <c r="E19" s="20">
        <v>8</v>
      </c>
      <c r="F19" s="20">
        <v>1.18</v>
      </c>
      <c r="G19" s="20">
        <v>1100</v>
      </c>
      <c r="H19" s="20">
        <v>560.79999999999995</v>
      </c>
      <c r="I19" s="20"/>
      <c r="J19" s="29"/>
      <c r="K19" s="60">
        <f t="shared" si="0"/>
        <v>2447.5591640000002</v>
      </c>
      <c r="L19" s="60">
        <v>560</v>
      </c>
      <c r="M19" s="20">
        <v>2604</v>
      </c>
      <c r="N19" s="81">
        <v>204</v>
      </c>
      <c r="O19" s="34">
        <v>173867</v>
      </c>
      <c r="P19" s="35">
        <v>205130</v>
      </c>
    </row>
    <row r="20" spans="1:16" ht="15.75" x14ac:dyDescent="0.75">
      <c r="A20" s="77" t="s">
        <v>76</v>
      </c>
      <c r="B20" s="48"/>
      <c r="C20" s="20">
        <v>1655877.2</v>
      </c>
      <c r="D20" s="20"/>
      <c r="E20" s="20">
        <v>55.2</v>
      </c>
      <c r="F20" s="20"/>
      <c r="G20" s="20">
        <v>763244.4</v>
      </c>
      <c r="H20" s="20"/>
      <c r="I20" s="20"/>
      <c r="J20" s="30"/>
      <c r="K20" s="60">
        <f t="shared" si="0"/>
        <v>768894.25300640007</v>
      </c>
      <c r="L20" s="60">
        <f>SUM((D20*$B$30),H20,J20)</f>
        <v>0</v>
      </c>
      <c r="M20" s="20">
        <v>6</v>
      </c>
      <c r="N20" s="97">
        <v>1</v>
      </c>
      <c r="O20" s="20">
        <v>8000000</v>
      </c>
      <c r="P20" s="35">
        <v>45933.67</v>
      </c>
    </row>
    <row r="21" spans="1:16" x14ac:dyDescent="0.75">
      <c r="A21" s="77" t="s">
        <v>77</v>
      </c>
      <c r="B21" s="47"/>
      <c r="C21" s="20"/>
      <c r="D21" s="21"/>
      <c r="E21" s="20"/>
      <c r="F21" s="29"/>
      <c r="G21" s="20"/>
      <c r="H21" s="29"/>
      <c r="I21" s="52"/>
      <c r="J21" s="29"/>
      <c r="K21" s="60">
        <f t="shared" si="0"/>
        <v>0</v>
      </c>
      <c r="L21" s="60">
        <f>SUM((D21*$B$30),H21,J21)</f>
        <v>0</v>
      </c>
      <c r="M21" s="20"/>
      <c r="N21" s="98">
        <v>2</v>
      </c>
      <c r="O21" s="34"/>
      <c r="P21" s="35">
        <v>134867</v>
      </c>
    </row>
    <row r="22" spans="1:16" x14ac:dyDescent="0.75">
      <c r="A22" s="77" t="s">
        <v>78</v>
      </c>
      <c r="B22" s="47"/>
      <c r="C22" s="20"/>
      <c r="D22" s="24"/>
      <c r="E22" s="20"/>
      <c r="F22" s="29"/>
      <c r="G22" s="20"/>
      <c r="H22" s="29"/>
      <c r="I22" s="52"/>
      <c r="J22" s="29"/>
      <c r="K22" s="60">
        <f t="shared" si="0"/>
        <v>0</v>
      </c>
      <c r="L22" s="60">
        <f>SUM((D22*$B$30),H22,J22)</f>
        <v>0</v>
      </c>
      <c r="M22" s="20"/>
      <c r="N22" s="29"/>
      <c r="O22" s="34"/>
      <c r="P22" s="35">
        <v>1032513</v>
      </c>
    </row>
    <row r="23" spans="1:16" x14ac:dyDescent="0.75">
      <c r="A23" s="99" t="s">
        <v>79</v>
      </c>
      <c r="B23" s="100"/>
      <c r="C23" s="101"/>
      <c r="D23" s="102"/>
      <c r="E23" s="101"/>
      <c r="F23" s="103"/>
      <c r="G23" s="101"/>
      <c r="H23" s="103"/>
      <c r="I23" s="104"/>
      <c r="J23" s="103"/>
      <c r="K23" s="60"/>
      <c r="L23" s="60"/>
      <c r="M23" s="101"/>
      <c r="N23" s="103"/>
      <c r="O23" s="105"/>
      <c r="P23" s="106">
        <v>1600000</v>
      </c>
    </row>
    <row r="24" spans="1:16" x14ac:dyDescent="0.75">
      <c r="A24" s="99" t="s">
        <v>80</v>
      </c>
      <c r="B24" s="100"/>
      <c r="C24" s="101"/>
      <c r="D24" s="102"/>
      <c r="E24" s="101"/>
      <c r="F24" s="103"/>
      <c r="G24" s="101"/>
      <c r="H24" s="103"/>
      <c r="I24" s="104"/>
      <c r="J24" s="103"/>
      <c r="K24" s="60"/>
      <c r="L24" s="60"/>
      <c r="M24" s="101"/>
      <c r="N24" s="103"/>
      <c r="O24" s="105"/>
      <c r="P24" s="106">
        <v>12339</v>
      </c>
    </row>
    <row r="25" spans="1:16" s="10" customFormat="1" x14ac:dyDescent="0.75">
      <c r="A25" s="16" t="s">
        <v>81</v>
      </c>
      <c r="B25" s="49"/>
      <c r="C25" s="25"/>
      <c r="D25" s="26"/>
      <c r="E25" s="25"/>
      <c r="F25" s="31"/>
      <c r="G25" s="25"/>
      <c r="H25" s="31"/>
      <c r="I25" s="54"/>
      <c r="J25" s="31"/>
      <c r="K25" s="60">
        <f>SUM((C25*$B$30),G25,I25)</f>
        <v>0</v>
      </c>
      <c r="L25" s="60">
        <f>SUM((D25*$B$30),H25,J25)</f>
        <v>0</v>
      </c>
      <c r="M25" s="25"/>
      <c r="N25" s="31"/>
      <c r="O25" s="38"/>
      <c r="P25" s="106">
        <v>21420</v>
      </c>
    </row>
    <row r="26" spans="1:16" s="12" customFormat="1" ht="15.5" thickBot="1" x14ac:dyDescent="0.9">
      <c r="A26" s="17" t="s">
        <v>2</v>
      </c>
      <c r="B26" s="50"/>
      <c r="C26" s="27">
        <f>SUM(C10:C25)</f>
        <v>28455597.199999999</v>
      </c>
      <c r="D26" s="28">
        <f>SUM(D10:D25)</f>
        <v>3448487</v>
      </c>
      <c r="E26" s="27">
        <f>SUM(E10:E25)</f>
        <v>19957.2</v>
      </c>
      <c r="F26" s="28">
        <f>SUM(F10:F25)</f>
        <v>653.17999999999995</v>
      </c>
      <c r="G26" s="27">
        <f>SUM(G10:G25)</f>
        <v>972329.4</v>
      </c>
      <c r="H26" s="28">
        <f>SUM(H10:H25)</f>
        <v>27564.799999999999</v>
      </c>
      <c r="I26" s="55">
        <f>SUM(I10:I25)</f>
        <v>0</v>
      </c>
      <c r="J26" s="28">
        <f>SUM(J10:J25)</f>
        <v>18757.3</v>
      </c>
      <c r="K26" s="55">
        <f>SUM(K10:K25)</f>
        <v>1069419.8976464001</v>
      </c>
      <c r="L26" s="28">
        <f>SUM(L10:L25)</f>
        <v>59931.886892000002</v>
      </c>
      <c r="M26" s="27">
        <f>SUM(M10:M25)</f>
        <v>7211</v>
      </c>
      <c r="N26" s="28">
        <f>SUM(N10:N25)</f>
        <v>4317</v>
      </c>
      <c r="O26" s="40">
        <f>SUM(O10:O25)</f>
        <v>29684377.809999999</v>
      </c>
      <c r="P26" s="41">
        <f>SUM(P10:P25)</f>
        <v>12439530.17</v>
      </c>
    </row>
    <row r="27" spans="1:16" ht="15.5" thickTop="1" x14ac:dyDescent="0.75"/>
    <row r="30" spans="1:16" x14ac:dyDescent="0.75">
      <c r="A30" s="10" t="s">
        <v>18</v>
      </c>
      <c r="B30" s="61">
        <v>3.4120000000000001E-3</v>
      </c>
      <c r="C30">
        <v>3.4120000000000001E-3</v>
      </c>
    </row>
    <row r="31" spans="1:16" x14ac:dyDescent="0.75">
      <c r="A31" t="s">
        <v>60</v>
      </c>
    </row>
    <row r="32" spans="1:16" x14ac:dyDescent="0.75">
      <c r="A32" t="s">
        <v>61</v>
      </c>
    </row>
    <row r="33" spans="1:1" x14ac:dyDescent="0.75">
      <c r="A33" t="s">
        <v>62</v>
      </c>
    </row>
    <row r="34" spans="1:1" x14ac:dyDescent="0.75">
      <c r="A34" t="s">
        <v>63</v>
      </c>
    </row>
    <row r="35" spans="1:1" x14ac:dyDescent="0.75">
      <c r="A35" t="s">
        <v>64</v>
      </c>
    </row>
    <row r="36" spans="1:1" x14ac:dyDescent="0.75">
      <c r="A36" t="s">
        <v>65</v>
      </c>
    </row>
    <row r="37" spans="1:1" x14ac:dyDescent="0.75">
      <c r="A37" t="s">
        <v>66</v>
      </c>
    </row>
    <row r="38" spans="1:1" x14ac:dyDescent="0.75">
      <c r="A38" t="s">
        <v>67</v>
      </c>
    </row>
  </sheetData>
  <mergeCells count="9">
    <mergeCell ref="K8:L8"/>
    <mergeCell ref="M8:N8"/>
    <mergeCell ref="O8:P8"/>
    <mergeCell ref="A8:A9"/>
    <mergeCell ref="B8:B9"/>
    <mergeCell ref="C8:D8"/>
    <mergeCell ref="E8:F8"/>
    <mergeCell ref="G8:H8"/>
    <mergeCell ref="I8:J8"/>
  </mergeCells>
  <pageMargins left="0.25" right="0.2" top="0.25" bottom="0.25" header="0.3" footer="0.3"/>
  <pageSetup scale="50"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A3FC-12B1-4568-B474-E3D02F9B8805}">
  <sheetPr>
    <pageSetUpPr fitToPage="1"/>
  </sheetPr>
  <dimension ref="A1:P28"/>
  <sheetViews>
    <sheetView showGridLines="0" topLeftCell="A10" zoomScale="85" zoomScaleNormal="85" workbookViewId="0">
      <selection activeCell="K11" sqref="K11"/>
    </sheetView>
  </sheetViews>
  <sheetFormatPr defaultColWidth="9.08984375" defaultRowHeight="14.75" x14ac:dyDescent="0.75"/>
  <cols>
    <col min="1" max="1" width="34.76953125" customWidth="1"/>
    <col min="2" max="2" width="23.08984375" customWidth="1"/>
    <col min="3" max="4" width="15.86328125" customWidth="1"/>
    <col min="5" max="10" width="15.76953125" customWidth="1"/>
    <col min="11" max="11" width="17.86328125" customWidth="1"/>
    <col min="12" max="16" width="15.76953125" customWidth="1"/>
  </cols>
  <sheetData>
    <row r="1" spans="1:16" s="11" customFormat="1" ht="21.75" customHeight="1" x14ac:dyDescent="1.1000000000000001">
      <c r="A1" s="5" t="s">
        <v>1</v>
      </c>
      <c r="B1" s="5"/>
      <c r="C1" s="4"/>
      <c r="D1" s="4"/>
      <c r="E1" s="4"/>
      <c r="F1" s="4"/>
      <c r="G1" s="4"/>
      <c r="H1" s="4"/>
      <c r="I1" s="4"/>
      <c r="J1" s="4"/>
      <c r="K1" s="4"/>
      <c r="L1" s="4"/>
      <c r="M1" s="4"/>
      <c r="N1" s="4"/>
      <c r="O1" s="4"/>
      <c r="P1" s="4"/>
    </row>
    <row r="2" spans="1:16" x14ac:dyDescent="0.75">
      <c r="A2" s="7" t="s">
        <v>4</v>
      </c>
      <c r="B2" s="7"/>
      <c r="C2" s="44" t="s">
        <v>46</v>
      </c>
      <c r="D2" s="8"/>
      <c r="E2" s="1"/>
      <c r="F2" s="1"/>
      <c r="G2" s="1"/>
      <c r="H2" s="1"/>
      <c r="I2" s="1"/>
      <c r="J2" s="1"/>
      <c r="K2" s="1"/>
      <c r="L2" s="1"/>
      <c r="M2" s="1"/>
      <c r="N2" s="1"/>
      <c r="O2" s="1"/>
      <c r="P2" s="1"/>
    </row>
    <row r="3" spans="1:16" x14ac:dyDescent="0.75">
      <c r="A3" s="7" t="s">
        <v>5</v>
      </c>
      <c r="B3" s="7"/>
      <c r="C3" s="57">
        <v>45579</v>
      </c>
      <c r="D3" s="8"/>
      <c r="E3" s="1"/>
      <c r="F3" s="1"/>
      <c r="G3" s="1"/>
      <c r="H3" s="1"/>
      <c r="I3" s="1"/>
      <c r="J3" s="1"/>
      <c r="K3" s="1"/>
      <c r="L3" s="1"/>
      <c r="M3" s="1"/>
      <c r="N3" s="1"/>
      <c r="O3" s="1"/>
      <c r="P3" s="1"/>
    </row>
    <row r="4" spans="1:16" x14ac:dyDescent="0.75">
      <c r="A4" s="7" t="s">
        <v>6</v>
      </c>
      <c r="B4" s="7"/>
      <c r="C4" s="45">
        <v>2024</v>
      </c>
      <c r="D4" s="8"/>
      <c r="E4" s="1"/>
      <c r="F4" s="1"/>
      <c r="G4" s="1"/>
      <c r="H4" s="1"/>
      <c r="I4" s="1"/>
      <c r="J4" s="1"/>
      <c r="K4" s="1"/>
      <c r="L4" s="1"/>
      <c r="M4" s="1"/>
      <c r="N4" s="1"/>
      <c r="O4" s="1"/>
      <c r="P4" s="1"/>
    </row>
    <row r="5" spans="1:16" x14ac:dyDescent="0.75">
      <c r="A5" s="59" t="s">
        <v>14</v>
      </c>
      <c r="B5" s="7"/>
      <c r="C5" s="45" t="s">
        <v>15</v>
      </c>
      <c r="D5" s="8"/>
      <c r="E5" s="1"/>
      <c r="F5" s="1"/>
      <c r="G5" s="1"/>
      <c r="H5" s="1"/>
      <c r="I5" s="1"/>
      <c r="J5" s="1"/>
      <c r="K5" s="1"/>
      <c r="L5" s="1"/>
      <c r="M5" s="1"/>
      <c r="N5" s="1"/>
      <c r="O5" s="1"/>
      <c r="P5" s="1"/>
    </row>
    <row r="6" spans="1:16" ht="15.5" thickBot="1" x14ac:dyDescent="0.9">
      <c r="A6" s="9" t="s">
        <v>7</v>
      </c>
      <c r="B6" s="9"/>
      <c r="C6" s="65" t="s">
        <v>69</v>
      </c>
      <c r="D6" s="2"/>
      <c r="E6" s="2"/>
      <c r="F6" s="2"/>
      <c r="G6" s="2"/>
      <c r="H6" s="2"/>
      <c r="I6" s="2"/>
      <c r="J6" s="2"/>
      <c r="K6" s="2"/>
      <c r="L6" s="2"/>
      <c r="M6" s="2"/>
      <c r="N6" s="2"/>
      <c r="O6" s="2"/>
      <c r="P6" s="2"/>
    </row>
    <row r="7" spans="1:16" s="3" customFormat="1" ht="16.25" thickTop="1" thickBot="1" x14ac:dyDescent="0.9">
      <c r="A7" s="6"/>
      <c r="B7" s="6"/>
      <c r="C7" s="6"/>
      <c r="D7" s="6"/>
      <c r="E7" s="6"/>
      <c r="F7" s="6"/>
      <c r="G7" s="6"/>
      <c r="H7" s="6"/>
      <c r="I7" s="6"/>
      <c r="J7" s="6"/>
      <c r="K7" s="6"/>
      <c r="L7" s="6"/>
      <c r="M7" s="6"/>
      <c r="N7" s="6"/>
      <c r="O7" s="6"/>
      <c r="P7" s="6"/>
    </row>
    <row r="8" spans="1:16" ht="60" customHeight="1" thickTop="1" x14ac:dyDescent="0.75">
      <c r="A8" s="86" t="s">
        <v>0</v>
      </c>
      <c r="B8" s="84" t="s">
        <v>10</v>
      </c>
      <c r="C8" s="82" t="s">
        <v>17</v>
      </c>
      <c r="D8" s="83"/>
      <c r="E8" s="82" t="s">
        <v>12</v>
      </c>
      <c r="F8" s="83"/>
      <c r="G8" s="82" t="s">
        <v>16</v>
      </c>
      <c r="H8" s="83"/>
      <c r="I8" s="90" t="s">
        <v>13</v>
      </c>
      <c r="J8" s="91"/>
      <c r="K8" s="90" t="s">
        <v>19</v>
      </c>
      <c r="L8" s="91"/>
      <c r="M8" s="82" t="s">
        <v>9</v>
      </c>
      <c r="N8" s="83"/>
      <c r="O8" s="88" t="s">
        <v>8</v>
      </c>
      <c r="P8" s="89"/>
    </row>
    <row r="9" spans="1:16" ht="45.9" customHeight="1" x14ac:dyDescent="0.75">
      <c r="A9" s="87"/>
      <c r="B9" s="85"/>
      <c r="C9" s="42" t="s">
        <v>3</v>
      </c>
      <c r="D9" s="43" t="s">
        <v>11</v>
      </c>
      <c r="E9" s="42" t="s">
        <v>3</v>
      </c>
      <c r="F9" s="43" t="s">
        <v>11</v>
      </c>
      <c r="G9" s="42" t="s">
        <v>3</v>
      </c>
      <c r="H9" s="43" t="s">
        <v>11</v>
      </c>
      <c r="I9" s="42" t="s">
        <v>3</v>
      </c>
      <c r="J9" s="43" t="s">
        <v>11</v>
      </c>
      <c r="K9" s="42" t="s">
        <v>3</v>
      </c>
      <c r="L9" s="43" t="s">
        <v>11</v>
      </c>
      <c r="M9" s="42" t="s">
        <v>3</v>
      </c>
      <c r="N9" s="43" t="s">
        <v>11</v>
      </c>
      <c r="O9" s="42" t="s">
        <v>3</v>
      </c>
      <c r="P9" s="43" t="s">
        <v>11</v>
      </c>
    </row>
    <row r="10" spans="1:16" x14ac:dyDescent="0.75">
      <c r="A10" s="13" t="s">
        <v>70</v>
      </c>
      <c r="B10" s="46" t="s">
        <v>30</v>
      </c>
      <c r="C10" s="18">
        <v>0</v>
      </c>
      <c r="D10" s="19">
        <v>0</v>
      </c>
      <c r="E10" s="18">
        <v>3000</v>
      </c>
      <c r="F10" s="58">
        <v>1453</v>
      </c>
      <c r="G10" s="18"/>
      <c r="H10" s="58"/>
      <c r="I10" s="51"/>
      <c r="J10" s="58"/>
      <c r="K10" s="60">
        <f>SUM((C10*$B$28),G10,I10)</f>
        <v>0</v>
      </c>
      <c r="L10" s="58">
        <f>SUM((D10*$B$28),H10,J10)</f>
        <v>0</v>
      </c>
      <c r="M10" s="18">
        <v>400</v>
      </c>
      <c r="N10" s="56">
        <v>337</v>
      </c>
      <c r="O10" s="32">
        <v>40000</v>
      </c>
      <c r="P10" s="33">
        <v>15000</v>
      </c>
    </row>
    <row r="11" spans="1:16" x14ac:dyDescent="0.75">
      <c r="A11" s="13" t="s">
        <v>71</v>
      </c>
      <c r="B11" s="46" t="s">
        <v>31</v>
      </c>
      <c r="C11" s="18">
        <v>190000</v>
      </c>
      <c r="D11" s="19">
        <v>184416</v>
      </c>
      <c r="E11" s="18"/>
      <c r="F11" s="58">
        <v>0</v>
      </c>
      <c r="G11" s="18"/>
      <c r="H11" s="58"/>
      <c r="I11" s="51"/>
      <c r="J11" s="58"/>
      <c r="K11" s="60">
        <f t="shared" ref="K11:L15" si="0">SUM((C11*$B$28),G11,I11)</f>
        <v>648.28</v>
      </c>
      <c r="L11" s="58">
        <f t="shared" si="0"/>
        <v>629.22739200000001</v>
      </c>
      <c r="M11" s="18">
        <v>1000</v>
      </c>
      <c r="N11" s="56">
        <v>583</v>
      </c>
      <c r="O11" s="32">
        <v>1000000</v>
      </c>
      <c r="P11" s="33">
        <v>535504</v>
      </c>
    </row>
    <row r="12" spans="1:16" x14ac:dyDescent="0.75">
      <c r="A12" s="13" t="s">
        <v>72</v>
      </c>
      <c r="B12" s="46" t="s">
        <v>30</v>
      </c>
      <c r="C12" s="18">
        <v>3000</v>
      </c>
      <c r="D12" s="19">
        <v>2724</v>
      </c>
      <c r="E12" s="18"/>
      <c r="F12" s="58">
        <v>0</v>
      </c>
      <c r="G12" s="18"/>
      <c r="H12" s="58"/>
      <c r="I12" s="51"/>
      <c r="J12" s="58"/>
      <c r="K12" s="60">
        <f t="shared" si="0"/>
        <v>10.236000000000001</v>
      </c>
      <c r="L12" s="58">
        <f t="shared" si="0"/>
        <v>9.2942879999999999</v>
      </c>
      <c r="M12" s="18">
        <v>3</v>
      </c>
      <c r="N12" s="56">
        <v>2</v>
      </c>
      <c r="O12" s="32">
        <v>8000</v>
      </c>
      <c r="P12" s="33">
        <v>5525</v>
      </c>
    </row>
    <row r="13" spans="1:16" x14ac:dyDescent="0.75">
      <c r="A13" s="13" t="s">
        <v>73</v>
      </c>
      <c r="B13" s="46" t="s">
        <v>30</v>
      </c>
      <c r="C13" s="18">
        <v>100000</v>
      </c>
      <c r="D13" s="19">
        <v>23636</v>
      </c>
      <c r="E13" s="18"/>
      <c r="F13" s="58">
        <v>3530</v>
      </c>
      <c r="G13" s="18"/>
      <c r="H13" s="58"/>
      <c r="I13" s="51"/>
      <c r="J13" s="58"/>
      <c r="K13" s="60">
        <f t="shared" si="0"/>
        <v>341.2</v>
      </c>
      <c r="L13" s="58">
        <f t="shared" si="0"/>
        <v>80.646032000000005</v>
      </c>
      <c r="M13" s="18">
        <v>4000</v>
      </c>
      <c r="N13" s="56">
        <v>2402</v>
      </c>
      <c r="O13" s="32">
        <v>150000</v>
      </c>
      <c r="P13" s="33">
        <v>51125</v>
      </c>
    </row>
    <row r="14" spans="1:16" x14ac:dyDescent="0.75">
      <c r="A14" s="13" t="s">
        <v>22</v>
      </c>
      <c r="B14" s="46" t="s">
        <v>30</v>
      </c>
      <c r="C14" s="18">
        <v>3000</v>
      </c>
      <c r="D14" s="19">
        <v>0</v>
      </c>
      <c r="E14" s="18"/>
      <c r="F14" s="58"/>
      <c r="G14" s="18"/>
      <c r="H14" s="58"/>
      <c r="I14" s="51"/>
      <c r="J14" s="58"/>
      <c r="K14" s="60">
        <f t="shared" si="0"/>
        <v>10.236000000000001</v>
      </c>
      <c r="L14" s="58">
        <f t="shared" si="0"/>
        <v>0</v>
      </c>
      <c r="M14" s="18">
        <v>0</v>
      </c>
      <c r="N14" s="56">
        <v>0</v>
      </c>
      <c r="O14" s="32">
        <v>0</v>
      </c>
      <c r="P14" s="33">
        <v>0</v>
      </c>
    </row>
    <row r="15" spans="1:16" x14ac:dyDescent="0.75">
      <c r="A15" s="13" t="s">
        <v>74</v>
      </c>
      <c r="B15" s="46" t="s">
        <v>30</v>
      </c>
      <c r="C15" s="18">
        <v>100000</v>
      </c>
      <c r="D15" s="19">
        <v>145037</v>
      </c>
      <c r="E15" s="18"/>
      <c r="F15" s="58">
        <v>20</v>
      </c>
      <c r="G15" s="18"/>
      <c r="H15" s="58">
        <v>20</v>
      </c>
      <c r="I15" s="51"/>
      <c r="J15" s="58"/>
      <c r="K15" s="60">
        <f t="shared" si="0"/>
        <v>341.2</v>
      </c>
      <c r="L15" s="58">
        <f t="shared" si="0"/>
        <v>514.86624400000005</v>
      </c>
      <c r="M15" s="18">
        <v>600</v>
      </c>
      <c r="N15" s="56">
        <v>327</v>
      </c>
      <c r="O15" s="32">
        <v>250000</v>
      </c>
      <c r="P15" s="33">
        <v>29075</v>
      </c>
    </row>
    <row r="16" spans="1:16" x14ac:dyDescent="0.75">
      <c r="A16" s="13"/>
      <c r="B16" s="46"/>
      <c r="C16" s="18"/>
      <c r="D16" s="19"/>
      <c r="E16" s="18"/>
      <c r="F16" s="58"/>
      <c r="G16" s="18"/>
      <c r="H16" s="58"/>
      <c r="I16" s="51"/>
      <c r="J16" s="58"/>
      <c r="K16" s="60"/>
      <c r="L16" s="58"/>
      <c r="M16" s="18"/>
      <c r="N16" s="56"/>
      <c r="O16" s="32"/>
      <c r="P16" s="33"/>
    </row>
    <row r="17" spans="1:16" x14ac:dyDescent="0.75">
      <c r="A17" s="14"/>
      <c r="B17" s="47"/>
      <c r="C17" s="20"/>
      <c r="D17" s="21"/>
      <c r="E17" s="20"/>
      <c r="F17" s="29"/>
      <c r="G17" s="20"/>
      <c r="H17" s="29"/>
      <c r="I17" s="52"/>
      <c r="J17" s="29"/>
      <c r="K17" s="60"/>
      <c r="L17" s="58"/>
      <c r="M17" s="20"/>
      <c r="N17" s="29"/>
      <c r="O17" s="34"/>
      <c r="P17" s="35"/>
    </row>
    <row r="18" spans="1:16" x14ac:dyDescent="0.75">
      <c r="A18" s="14"/>
      <c r="B18" s="47"/>
      <c r="C18" s="20"/>
      <c r="D18" s="21"/>
      <c r="E18" s="20"/>
      <c r="F18" s="29"/>
      <c r="G18" s="20"/>
      <c r="H18" s="29"/>
      <c r="I18" s="52"/>
      <c r="J18" s="29"/>
      <c r="K18" s="60"/>
      <c r="L18" s="58"/>
      <c r="M18" s="20"/>
      <c r="N18" s="29"/>
      <c r="O18" s="34"/>
      <c r="P18" s="35"/>
    </row>
    <row r="19" spans="1:16" x14ac:dyDescent="0.75">
      <c r="A19" s="14"/>
      <c r="B19" s="47"/>
      <c r="C19" s="20"/>
      <c r="D19" s="21"/>
      <c r="E19" s="20"/>
      <c r="F19" s="29"/>
      <c r="G19" s="20"/>
      <c r="H19" s="29"/>
      <c r="I19" s="52"/>
      <c r="J19" s="29"/>
      <c r="K19" s="60"/>
      <c r="L19" s="58"/>
      <c r="M19" s="20"/>
      <c r="N19" s="29"/>
      <c r="O19" s="34"/>
      <c r="P19" s="35"/>
    </row>
    <row r="20" spans="1:16" x14ac:dyDescent="0.75">
      <c r="A20" s="15"/>
      <c r="B20" s="48"/>
      <c r="C20" s="22"/>
      <c r="D20" s="23"/>
      <c r="E20" s="22"/>
      <c r="F20" s="30"/>
      <c r="G20" s="22"/>
      <c r="H20" s="30"/>
      <c r="I20" s="53"/>
      <c r="J20" s="30"/>
      <c r="K20" s="60"/>
      <c r="L20" s="58"/>
      <c r="M20" s="22"/>
      <c r="N20" s="30"/>
      <c r="O20" s="36"/>
      <c r="P20" s="37"/>
    </row>
    <row r="21" spans="1:16" x14ac:dyDescent="0.75">
      <c r="A21" s="14"/>
      <c r="B21" s="47"/>
      <c r="C21" s="20"/>
      <c r="D21" s="21"/>
      <c r="E21" s="20"/>
      <c r="F21" s="29"/>
      <c r="G21" s="20"/>
      <c r="H21" s="29"/>
      <c r="I21" s="52"/>
      <c r="J21" s="29"/>
      <c r="K21" s="60"/>
      <c r="L21" s="58"/>
      <c r="M21" s="20"/>
      <c r="N21" s="29"/>
      <c r="O21" s="34"/>
      <c r="P21" s="35"/>
    </row>
    <row r="22" spans="1:16" x14ac:dyDescent="0.75">
      <c r="A22" s="14"/>
      <c r="B22" s="47"/>
      <c r="C22" s="20"/>
      <c r="D22" s="24"/>
      <c r="E22" s="20"/>
      <c r="F22" s="29"/>
      <c r="G22" s="20"/>
      <c r="H22" s="29"/>
      <c r="I22" s="52"/>
      <c r="J22" s="29"/>
      <c r="K22" s="60"/>
      <c r="L22" s="58"/>
      <c r="M22" s="20"/>
      <c r="N22" s="29"/>
      <c r="O22" s="34"/>
      <c r="P22" s="35"/>
    </row>
    <row r="23" spans="1:16" s="10" customFormat="1" x14ac:dyDescent="0.75">
      <c r="A23" s="16"/>
      <c r="B23" s="49"/>
      <c r="C23" s="25"/>
      <c r="D23" s="26"/>
      <c r="E23" s="25"/>
      <c r="F23" s="31"/>
      <c r="G23" s="25"/>
      <c r="H23" s="31"/>
      <c r="I23" s="54"/>
      <c r="J23" s="31"/>
      <c r="K23" s="60"/>
      <c r="L23" s="58"/>
      <c r="M23" s="25"/>
      <c r="N23" s="31"/>
      <c r="O23" s="38"/>
      <c r="P23" s="39"/>
    </row>
    <row r="24" spans="1:16" s="12" customFormat="1" ht="15.5" thickBot="1" x14ac:dyDescent="0.9">
      <c r="A24" s="17" t="s">
        <v>2</v>
      </c>
      <c r="B24" s="50"/>
      <c r="C24" s="27">
        <f>SUM(C10:C23)</f>
        <v>396000</v>
      </c>
      <c r="D24" s="28">
        <f>SUM(D10:D23)</f>
        <v>355813</v>
      </c>
      <c r="E24" s="27">
        <f t="shared" ref="E24:P24" si="1">SUM(E10:E23)</f>
        <v>3000</v>
      </c>
      <c r="F24" s="28">
        <f t="shared" si="1"/>
        <v>5003</v>
      </c>
      <c r="G24" s="27">
        <f t="shared" si="1"/>
        <v>0</v>
      </c>
      <c r="H24" s="28">
        <f t="shared" si="1"/>
        <v>20</v>
      </c>
      <c r="I24" s="55">
        <f t="shared" si="1"/>
        <v>0</v>
      </c>
      <c r="J24" s="28">
        <f t="shared" si="1"/>
        <v>0</v>
      </c>
      <c r="K24" s="55">
        <f t="shared" si="1"/>
        <v>1351.1519999999998</v>
      </c>
      <c r="L24" s="28">
        <f t="shared" si="1"/>
        <v>1234.0339560000002</v>
      </c>
      <c r="M24" s="27">
        <f t="shared" si="1"/>
        <v>6003</v>
      </c>
      <c r="N24" s="28">
        <f t="shared" si="1"/>
        <v>3651</v>
      </c>
      <c r="O24" s="40">
        <f t="shared" si="1"/>
        <v>1448000</v>
      </c>
      <c r="P24" s="41">
        <f t="shared" si="1"/>
        <v>636229</v>
      </c>
    </row>
    <row r="25" spans="1:16" ht="15.5" thickTop="1" x14ac:dyDescent="0.75"/>
    <row r="28" spans="1:16" x14ac:dyDescent="0.75">
      <c r="A28" s="10" t="s">
        <v>18</v>
      </c>
      <c r="B28" s="61">
        <f>3.412/1000</f>
        <v>3.4120000000000001E-3</v>
      </c>
    </row>
  </sheetData>
  <mergeCells count="9">
    <mergeCell ref="K8:L8"/>
    <mergeCell ref="M8:N8"/>
    <mergeCell ref="O8:P8"/>
    <mergeCell ref="A8:A9"/>
    <mergeCell ref="B8:B9"/>
    <mergeCell ref="C8:D8"/>
    <mergeCell ref="E8:F8"/>
    <mergeCell ref="G8:H8"/>
    <mergeCell ref="I8:J8"/>
  </mergeCells>
  <pageMargins left="0.25" right="0.2" top="0.25" bottom="0.25" header="0.3" footer="0.3"/>
  <pageSetup scale="5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5C81-FDD8-4936-8BF6-47E8EAC64D3F}">
  <dimension ref="A1:M18"/>
  <sheetViews>
    <sheetView zoomScaleNormal="100" workbookViewId="0">
      <selection activeCell="N24" sqref="N24"/>
    </sheetView>
  </sheetViews>
  <sheetFormatPr defaultRowHeight="14.75" x14ac:dyDescent="0.75"/>
  <cols>
    <col min="2" max="2" width="14.453125" bestFit="1" customWidth="1"/>
    <col min="3" max="3" width="13.453125" bestFit="1" customWidth="1"/>
    <col min="4" max="4" width="10.76953125" customWidth="1"/>
    <col min="5" max="5" width="12.76953125" customWidth="1"/>
    <col min="6" max="6" width="13.2265625" bestFit="1" customWidth="1"/>
    <col min="7" max="7" width="12.08984375" customWidth="1"/>
    <col min="8" max="8" width="11.54296875" customWidth="1"/>
    <col min="9" max="9" width="13.76953125" customWidth="1"/>
    <col min="10" max="11" width="11.54296875" bestFit="1" customWidth="1"/>
    <col min="12" max="12" width="15.2265625" bestFit="1" customWidth="1"/>
    <col min="13" max="13" width="14.2265625" bestFit="1" customWidth="1"/>
  </cols>
  <sheetData>
    <row r="1" spans="1:13" ht="15.5" thickBot="1" x14ac:dyDescent="0.9">
      <c r="A1" t="s">
        <v>75</v>
      </c>
    </row>
    <row r="2" spans="1:13" ht="41.15" customHeight="1" thickTop="1" x14ac:dyDescent="0.75">
      <c r="A2" s="67" t="s">
        <v>42</v>
      </c>
      <c r="B2" s="82" t="s">
        <v>43</v>
      </c>
      <c r="C2" s="94"/>
      <c r="D2" s="82" t="s">
        <v>44</v>
      </c>
      <c r="E2" s="94"/>
      <c r="F2" s="82" t="s">
        <v>16</v>
      </c>
      <c r="G2" s="94"/>
      <c r="H2" s="90" t="s">
        <v>13</v>
      </c>
      <c r="I2" s="95"/>
      <c r="J2" s="92" t="s">
        <v>9</v>
      </c>
      <c r="K2" s="93"/>
      <c r="L2" s="92" t="s">
        <v>8</v>
      </c>
      <c r="M2" s="93"/>
    </row>
    <row r="3" spans="1:13" ht="29.5" x14ac:dyDescent="0.75">
      <c r="A3" s="68"/>
      <c r="B3" s="42" t="s">
        <v>3</v>
      </c>
      <c r="C3" s="43" t="s">
        <v>49</v>
      </c>
      <c r="D3" s="42" t="s">
        <v>3</v>
      </c>
      <c r="E3" s="43" t="s">
        <v>49</v>
      </c>
      <c r="F3" s="42" t="s">
        <v>3</v>
      </c>
      <c r="G3" s="43" t="s">
        <v>49</v>
      </c>
      <c r="H3" s="42" t="s">
        <v>3</v>
      </c>
      <c r="I3" s="43" t="s">
        <v>49</v>
      </c>
      <c r="J3" s="42" t="s">
        <v>3</v>
      </c>
      <c r="K3" s="43" t="s">
        <v>49</v>
      </c>
      <c r="L3" s="42" t="s">
        <v>3</v>
      </c>
      <c r="M3" s="43" t="s">
        <v>49</v>
      </c>
    </row>
    <row r="4" spans="1:13" x14ac:dyDescent="0.75">
      <c r="A4" t="s">
        <v>40</v>
      </c>
      <c r="B4" s="69">
        <v>2477800</v>
      </c>
      <c r="C4" s="69">
        <f>DEMEC!D24</f>
        <v>854947</v>
      </c>
      <c r="D4" s="69">
        <v>329</v>
      </c>
      <c r="E4" s="70">
        <f>DEMEC!F24</f>
        <v>155</v>
      </c>
      <c r="F4" s="70" t="s">
        <v>34</v>
      </c>
      <c r="G4" s="70" t="s">
        <v>34</v>
      </c>
      <c r="H4" s="70" t="s">
        <v>34</v>
      </c>
      <c r="I4" s="70" t="s">
        <v>34</v>
      </c>
      <c r="J4" s="70" t="s">
        <v>34</v>
      </c>
      <c r="K4" s="70">
        <f>DEMEC!N24</f>
        <v>80</v>
      </c>
      <c r="L4" s="69">
        <v>886581</v>
      </c>
      <c r="M4" s="69">
        <f>DEMEC!P24</f>
        <v>656934</v>
      </c>
    </row>
    <row r="5" spans="1:13" x14ac:dyDescent="0.75">
      <c r="A5" t="s">
        <v>45</v>
      </c>
      <c r="B5" s="69">
        <v>52164496</v>
      </c>
      <c r="C5" s="69">
        <f>DESEU!D26</f>
        <v>3448487</v>
      </c>
      <c r="D5" s="69">
        <v>20747</v>
      </c>
      <c r="E5" s="70">
        <f>DESEU!F26</f>
        <v>653.17999999999995</v>
      </c>
      <c r="F5" s="70">
        <v>1356574</v>
      </c>
      <c r="G5" s="70">
        <f>DESEU!H26</f>
        <v>27564.799999999999</v>
      </c>
      <c r="H5" s="70" t="s">
        <v>34</v>
      </c>
      <c r="I5" s="70">
        <f>DESEU!J26</f>
        <v>18757.3</v>
      </c>
      <c r="J5" s="70">
        <v>14539</v>
      </c>
      <c r="K5" s="70">
        <f>DESEU!N26</f>
        <v>4317</v>
      </c>
      <c r="L5" s="69">
        <v>31568049.810000002</v>
      </c>
      <c r="M5" s="69">
        <f>DESEU!P26</f>
        <v>12439530.17</v>
      </c>
    </row>
    <row r="6" spans="1:13" ht="14.7" hidden="1" customHeight="1" x14ac:dyDescent="0.75">
      <c r="A6" t="s">
        <v>29</v>
      </c>
      <c r="B6" s="69">
        <v>0</v>
      </c>
      <c r="C6" s="69"/>
      <c r="D6" s="69"/>
      <c r="E6" s="70"/>
      <c r="F6" s="70"/>
      <c r="G6" s="70"/>
      <c r="H6" s="70"/>
      <c r="I6" s="70"/>
      <c r="J6" s="70"/>
      <c r="K6" s="70"/>
      <c r="L6" s="69"/>
      <c r="M6" s="69"/>
    </row>
    <row r="7" spans="1:13" x14ac:dyDescent="0.75">
      <c r="A7" t="s">
        <v>20</v>
      </c>
      <c r="B7" s="71">
        <v>25357610</v>
      </c>
      <c r="C7" s="71">
        <f>DNREC!D24</f>
        <v>3320951.74</v>
      </c>
      <c r="D7" s="71">
        <v>2528</v>
      </c>
      <c r="E7" s="72">
        <f>DNREC!F24</f>
        <v>582.25</v>
      </c>
      <c r="F7" s="72">
        <v>32726</v>
      </c>
      <c r="G7" s="72">
        <f>DNREC!H24</f>
        <v>8765.83</v>
      </c>
      <c r="H7" s="72">
        <v>2856</v>
      </c>
      <c r="I7" s="72">
        <f>DNREC!J24</f>
        <v>886.7</v>
      </c>
      <c r="J7" s="72">
        <v>520</v>
      </c>
      <c r="K7" s="72">
        <f>DNREC!N24</f>
        <v>222</v>
      </c>
      <c r="L7" s="71">
        <v>9153356</v>
      </c>
      <c r="M7" s="69">
        <f>DNREC!P24</f>
        <v>3592371.56</v>
      </c>
    </row>
    <row r="8" spans="1:13" x14ac:dyDescent="0.75">
      <c r="A8" t="s">
        <v>46</v>
      </c>
      <c r="B8" s="69">
        <v>1400000</v>
      </c>
      <c r="C8" s="69">
        <f>DEC!D24</f>
        <v>355813</v>
      </c>
      <c r="D8" s="69">
        <v>21050</v>
      </c>
      <c r="E8" s="70">
        <f>DEC!F24</f>
        <v>5003</v>
      </c>
      <c r="F8" s="70">
        <v>650</v>
      </c>
      <c r="G8" s="70">
        <f>DEC!H24</f>
        <v>20</v>
      </c>
      <c r="H8" s="70" t="s">
        <v>34</v>
      </c>
      <c r="I8" s="70" t="s">
        <v>34</v>
      </c>
      <c r="J8" s="70">
        <v>2851</v>
      </c>
      <c r="K8" s="70">
        <f>DEC!N24</f>
        <v>3651</v>
      </c>
      <c r="L8" s="69">
        <v>1911000</v>
      </c>
      <c r="M8" s="69">
        <f>DEC!P24</f>
        <v>636229</v>
      </c>
    </row>
    <row r="9" spans="1:13" x14ac:dyDescent="0.75">
      <c r="A9" t="s">
        <v>29</v>
      </c>
      <c r="B9" s="69">
        <f>(22539/(1+0.0744))*1000</f>
        <v>20978220.402084883</v>
      </c>
      <c r="C9" s="69">
        <f>DPL!D24</f>
        <v>9282390.1712583769</v>
      </c>
      <c r="D9" s="69">
        <f>(5.03/(1+0.0782))*1000</f>
        <v>4665.1827119272866</v>
      </c>
      <c r="E9" s="70">
        <f>DPL!F24</f>
        <v>12622.890001854943</v>
      </c>
      <c r="F9" s="70" t="s">
        <v>34</v>
      </c>
      <c r="G9" s="70" t="s">
        <v>34</v>
      </c>
      <c r="H9" s="70" t="s">
        <v>34</v>
      </c>
      <c r="I9" s="70" t="s">
        <v>34</v>
      </c>
      <c r="J9" s="70">
        <v>185251</v>
      </c>
      <c r="K9" s="70">
        <f>DPL!N24</f>
        <v>181150</v>
      </c>
      <c r="L9" s="69">
        <v>2496741</v>
      </c>
      <c r="M9" s="69">
        <f>DPL!P24</f>
        <v>524692</v>
      </c>
    </row>
    <row r="10" spans="1:13" x14ac:dyDescent="0.75">
      <c r="A10" s="10" t="s">
        <v>47</v>
      </c>
      <c r="B10" s="73">
        <v>75588109</v>
      </c>
      <c r="C10" s="73">
        <f t="shared" ref="C10:M10" si="0">SUM(C4:C8)</f>
        <v>7980198.7400000002</v>
      </c>
      <c r="D10" s="73">
        <v>42519</v>
      </c>
      <c r="E10" s="74">
        <f t="shared" si="0"/>
        <v>6393.43</v>
      </c>
      <c r="F10" s="74">
        <v>1211824</v>
      </c>
      <c r="G10" s="74">
        <f t="shared" si="0"/>
        <v>36350.629999999997</v>
      </c>
      <c r="H10" s="74">
        <v>2856</v>
      </c>
      <c r="I10" s="74">
        <f t="shared" si="0"/>
        <v>19644</v>
      </c>
      <c r="J10" s="74">
        <v>15923</v>
      </c>
      <c r="K10" s="74">
        <f t="shared" si="0"/>
        <v>8270</v>
      </c>
      <c r="L10" s="73">
        <v>41914656</v>
      </c>
      <c r="M10" s="73">
        <f t="shared" si="0"/>
        <v>17325064.73</v>
      </c>
    </row>
    <row r="11" spans="1:13" x14ac:dyDescent="0.75">
      <c r="C11" s="75"/>
      <c r="E11" s="75"/>
      <c r="G11" s="75"/>
      <c r="I11" s="75"/>
      <c r="K11" s="75"/>
      <c r="M11" s="75"/>
    </row>
    <row r="12" spans="1:13" x14ac:dyDescent="0.75">
      <c r="C12" s="75"/>
      <c r="E12" s="75"/>
      <c r="G12" s="75"/>
      <c r="I12" s="75"/>
      <c r="K12" s="75"/>
      <c r="M12" s="75"/>
    </row>
    <row r="13" spans="1:13" hidden="1" x14ac:dyDescent="0.75">
      <c r="B13" t="s">
        <v>48</v>
      </c>
    </row>
    <row r="14" spans="1:13" hidden="1" x14ac:dyDescent="0.75">
      <c r="A14" t="s">
        <v>40</v>
      </c>
      <c r="B14" s="76" t="e">
        <f>#REF!/#REF!</f>
        <v>#REF!</v>
      </c>
      <c r="C14" s="76" t="e">
        <f>M4/#REF!</f>
        <v>#REF!</v>
      </c>
    </row>
    <row r="15" spans="1:13" hidden="1" x14ac:dyDescent="0.75">
      <c r="A15" t="s">
        <v>45</v>
      </c>
      <c r="B15" s="76">
        <f>L5/B5</f>
        <v>0.60516351600521556</v>
      </c>
      <c r="C15" s="76">
        <f>M5/C5</f>
        <v>3.607242877818591</v>
      </c>
    </row>
    <row r="16" spans="1:13" hidden="1" x14ac:dyDescent="0.75">
      <c r="A16" t="s">
        <v>29</v>
      </c>
      <c r="B16" s="76" t="e">
        <f>L6/B6</f>
        <v>#DIV/0!</v>
      </c>
      <c r="C16" s="76" t="e">
        <f>M6/C6</f>
        <v>#DIV/0!</v>
      </c>
    </row>
    <row r="17" spans="1:3" hidden="1" x14ac:dyDescent="0.75">
      <c r="A17" t="s">
        <v>20</v>
      </c>
      <c r="B17" s="76">
        <f>L4/B4</f>
        <v>0.35780975058519654</v>
      </c>
      <c r="C17" s="76">
        <f>M7/C4</f>
        <v>4.2018646302051472</v>
      </c>
    </row>
    <row r="18" spans="1:3" hidden="1" x14ac:dyDescent="0.75">
      <c r="A18" t="s">
        <v>47</v>
      </c>
      <c r="B18" s="76">
        <f>L10/B10</f>
        <v>0.55451388524615686</v>
      </c>
      <c r="C18" s="76">
        <f>M10/C10</f>
        <v>2.1710066747034422</v>
      </c>
    </row>
  </sheetData>
  <mergeCells count="6">
    <mergeCell ref="L2:M2"/>
    <mergeCell ref="B2:C2"/>
    <mergeCell ref="D2:E2"/>
    <mergeCell ref="F2:G2"/>
    <mergeCell ref="H2:I2"/>
    <mergeCell ref="J2:K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624AC0EEF0AB499782E1A2BCD906BA" ma:contentTypeVersion="4" ma:contentTypeDescription="Create a new document." ma:contentTypeScope="" ma:versionID="95f81341ac76f3aba12d82e069ce1e59">
  <xsd:schema xmlns:xsd="http://www.w3.org/2001/XMLSchema" xmlns:xs="http://www.w3.org/2001/XMLSchema" xmlns:p="http://schemas.microsoft.com/office/2006/metadata/properties" xmlns:ns2="ecb2373f-fa1c-401d-acc4-f2adffe38f48" targetNamespace="http://schemas.microsoft.com/office/2006/metadata/properties" ma:root="true" ma:fieldsID="affca7ac0cf2ecfac9625b9610a7d07f" ns2:_="">
    <xsd:import namespace="ecb2373f-fa1c-401d-acc4-f2adffe38f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2373f-fa1c-401d-acc4-f2adffe38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BEA129-DAEA-4368-84FD-7889EAB20401}"/>
</file>

<file path=customXml/itemProps2.xml><?xml version="1.0" encoding="utf-8"?>
<ds:datastoreItem xmlns:ds="http://schemas.openxmlformats.org/officeDocument/2006/customXml" ds:itemID="{D6469601-8C35-4900-81C4-97201EDD7992}"/>
</file>

<file path=customXml/itemProps3.xml><?xml version="1.0" encoding="utf-8"?>
<ds:datastoreItem xmlns:ds="http://schemas.openxmlformats.org/officeDocument/2006/customXml" ds:itemID="{21B859A5-1354-4104-86E2-FC12C4431C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DNREC</vt:lpstr>
      <vt:lpstr>DPL</vt:lpstr>
      <vt:lpstr>DEMEC</vt:lpstr>
      <vt:lpstr>DESEU</vt:lpstr>
      <vt:lpstr>DEC</vt:lpstr>
      <vt:lpstr>Statewide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Loiter</dc:creator>
  <cp:lastModifiedBy>Gretchen Calcagni</cp:lastModifiedBy>
  <cp:lastPrinted>2018-07-09T16:38:33Z</cp:lastPrinted>
  <dcterms:created xsi:type="dcterms:W3CDTF">2017-10-03T18:06:57Z</dcterms:created>
  <dcterms:modified xsi:type="dcterms:W3CDTF">2024-10-22T14:40:21Z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0x010100D8624AC0EEF0AB499782E1A2BCD906BA</vt:lpwstr>
  </property>
</Properties>
</file>